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BALANÇO" sheetId="1" r:id="rId1"/>
    <sheet name="DRE" sheetId="2" r:id="rId2"/>
    <sheet name="DRA" sheetId="3" r:id="rId3"/>
    <sheet name="DMPL" sheetId="6" r:id="rId4"/>
    <sheet name="DFC" sheetId="4" r:id="rId5"/>
    <sheet name="DVA" sheetId="5" r:id="rId6"/>
  </sheets>
  <definedNames>
    <definedName name="_Hlk63978879" localSheetId="0">BALANÇO!$E$8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1" i="6" l="1"/>
  <c r="M27" i="6"/>
  <c r="M26" i="6"/>
  <c r="M23" i="6"/>
  <c r="M22" i="6"/>
  <c r="G23" i="6"/>
  <c r="G22" i="6"/>
  <c r="Q19" i="6"/>
  <c r="M15" i="6"/>
  <c r="M14" i="6"/>
  <c r="M25" i="1"/>
  <c r="K25" i="1"/>
  <c r="M16" i="1"/>
  <c r="K16" i="1"/>
  <c r="G48" i="5"/>
  <c r="G43" i="5"/>
  <c r="G40" i="5"/>
  <c r="G35" i="5"/>
  <c r="G26" i="5"/>
  <c r="G20" i="5"/>
  <c r="G14" i="5"/>
  <c r="G16" i="5" s="1"/>
  <c r="G22" i="5" s="1"/>
  <c r="G28" i="5" s="1"/>
  <c r="G10" i="5"/>
  <c r="G51" i="4"/>
  <c r="G45" i="4"/>
  <c r="G39" i="4"/>
  <c r="G31" i="4"/>
  <c r="G25" i="4"/>
  <c r="G17" i="4"/>
  <c r="G35" i="4" s="1"/>
  <c r="G15" i="2"/>
  <c r="G11" i="2"/>
  <c r="G17" i="2" s="1"/>
  <c r="G24" i="2" s="1"/>
  <c r="G29" i="2" s="1"/>
  <c r="G36" i="2" s="1"/>
  <c r="G9" i="3" s="1"/>
  <c r="G13" i="3" s="1"/>
  <c r="G23" i="1"/>
  <c r="G27" i="1" s="1"/>
  <c r="G33" i="1" s="1"/>
  <c r="G14" i="1"/>
  <c r="E48" i="5"/>
  <c r="G11" i="6"/>
  <c r="M11" i="6" s="1"/>
  <c r="M31" i="1"/>
  <c r="K31" i="1"/>
  <c r="E23" i="1"/>
  <c r="E27" i="1" s="1"/>
  <c r="E14" i="1"/>
  <c r="E39" i="4"/>
  <c r="F25" i="4"/>
  <c r="S10" i="6"/>
  <c r="D3" i="6"/>
  <c r="G6" i="2"/>
  <c r="G6" i="3" s="1"/>
  <c r="E6" i="2"/>
  <c r="E6" i="3" s="1"/>
  <c r="M6" i="1"/>
  <c r="K6" i="1"/>
  <c r="D3" i="5"/>
  <c r="D3" i="4"/>
  <c r="D3" i="3"/>
  <c r="D3" i="2"/>
  <c r="F48" i="5"/>
  <c r="E43" i="5"/>
  <c r="F40" i="5"/>
  <c r="E40" i="5"/>
  <c r="F35" i="5"/>
  <c r="E35" i="5"/>
  <c r="E26" i="5"/>
  <c r="E20" i="5"/>
  <c r="F14" i="5"/>
  <c r="E14" i="5"/>
  <c r="F10" i="5"/>
  <c r="E10" i="5"/>
  <c r="F51" i="4"/>
  <c r="E51" i="4"/>
  <c r="F45" i="4"/>
  <c r="E45" i="4"/>
  <c r="E31" i="4"/>
  <c r="F31" i="4"/>
  <c r="E25" i="4"/>
  <c r="F17" i="4"/>
  <c r="E17" i="4"/>
  <c r="E35" i="4" s="1"/>
  <c r="F19" i="6"/>
  <c r="F31" i="6" s="1"/>
  <c r="H19" i="6"/>
  <c r="H31" i="6" s="1"/>
  <c r="I19" i="6"/>
  <c r="I31" i="6" s="1"/>
  <c r="J19" i="6"/>
  <c r="J31" i="6" s="1"/>
  <c r="K19" i="6"/>
  <c r="L19" i="6"/>
  <c r="L31" i="6" s="1"/>
  <c r="N19" i="6"/>
  <c r="N31" i="6" s="1"/>
  <c r="O19" i="6"/>
  <c r="O31" i="6" s="1"/>
  <c r="P19" i="6"/>
  <c r="P31" i="6" s="1"/>
  <c r="R19" i="6"/>
  <c r="R31" i="6" s="1"/>
  <c r="E19" i="6"/>
  <c r="E31" i="6" s="1"/>
  <c r="F13" i="3"/>
  <c r="F24" i="2"/>
  <c r="F29" i="2" s="1"/>
  <c r="F36" i="2" s="1"/>
  <c r="F15" i="2"/>
  <c r="E15" i="2"/>
  <c r="F11" i="2"/>
  <c r="E11" i="2"/>
  <c r="L31" i="1"/>
  <c r="L25" i="1"/>
  <c r="F27" i="1"/>
  <c r="F14" i="1"/>
  <c r="G50" i="5" l="1"/>
  <c r="F47" i="4"/>
  <c r="G47" i="4"/>
  <c r="E33" i="1"/>
  <c r="G19" i="6"/>
  <c r="G31" i="6" s="1"/>
  <c r="S19" i="6"/>
  <c r="S31" i="6" s="1"/>
  <c r="E47" i="4"/>
  <c r="F16" i="5"/>
  <c r="F22" i="5" s="1"/>
  <c r="F26" i="5" s="1"/>
  <c r="F28" i="5" s="1"/>
  <c r="E50" i="5"/>
  <c r="F50" i="5"/>
  <c r="E17" i="2"/>
  <c r="E24" i="2" s="1"/>
  <c r="E29" i="2" s="1"/>
  <c r="E36" i="2" s="1"/>
  <c r="E9" i="3" s="1"/>
  <c r="E13" i="3" s="1"/>
  <c r="E16" i="5"/>
  <c r="E22" i="5" s="1"/>
  <c r="E28" i="5" s="1"/>
  <c r="M33" i="1"/>
  <c r="K33" i="1"/>
  <c r="M19" i="6" l="1"/>
  <c r="M31" i="6" s="1"/>
</calcChain>
</file>

<file path=xl/sharedStrings.xml><?xml version="1.0" encoding="utf-8"?>
<sst xmlns="http://schemas.openxmlformats.org/spreadsheetml/2006/main" count="404" uniqueCount="155">
  <si>
    <t>ATIVO CIRCULANTE</t>
  </si>
  <si>
    <t xml:space="preserve"> </t>
  </si>
  <si>
    <t>PASSIVO CIRCULANTE</t>
  </si>
  <si>
    <t xml:space="preserve"> Caixa e Equivalente de Caixa</t>
  </si>
  <si>
    <t xml:space="preserve"> Contas de Custódia</t>
  </si>
  <si>
    <t xml:space="preserve"> Contas a Receber de Clientes</t>
  </si>
  <si>
    <t xml:space="preserve"> Estoques</t>
  </si>
  <si>
    <t xml:space="preserve"> Tributos a Recuperar</t>
  </si>
  <si>
    <t xml:space="preserve"> Outros Ativos</t>
  </si>
  <si>
    <t>Total do Ativo Circulante</t>
  </si>
  <si>
    <t xml:space="preserve">   </t>
  </si>
  <si>
    <t>NÃO CIRCULANTE</t>
  </si>
  <si>
    <t xml:space="preserve"> REALIZÁVEL A LONGO PRAZO</t>
  </si>
  <si>
    <t xml:space="preserve"> Depósitos Judiciais</t>
  </si>
  <si>
    <t>Total do Realizável a Longo Prazo</t>
  </si>
  <si>
    <t>Total do Ativo Não Circulante</t>
  </si>
  <si>
    <t>TOTAL DO ATIVO</t>
  </si>
  <si>
    <t xml:space="preserve"> TOTAL DO PASSIVO E DO PATRIMÔNIO LÍQUIDO</t>
  </si>
  <si>
    <t>RECEITA LÍQUIDA - VENDAS DE GÁS E SERVIÇOS</t>
  </si>
  <si>
    <t>Receita de Construção</t>
  </si>
  <si>
    <t>CUSTO DOS PRODUTOS/SERVIÇOS VENDIDOS</t>
  </si>
  <si>
    <t>Custo de Construção</t>
  </si>
  <si>
    <t>LUCRO BRUTO</t>
  </si>
  <si>
    <t>RECEITAS (DESPESAS) OPERACIONAIS</t>
  </si>
  <si>
    <t xml:space="preserve">  Despesas Comerciais</t>
  </si>
  <si>
    <t xml:space="preserve">  Despesas Gerais e Administrativas</t>
  </si>
  <si>
    <t xml:space="preserve">  Outras Receitas (Despesas) Operacionais</t>
  </si>
  <si>
    <t>LUCRO ANTES DO RESULTADO FINANCEIRO</t>
  </si>
  <si>
    <t xml:space="preserve">  Receitas Financeiras</t>
  </si>
  <si>
    <t xml:space="preserve">  Despesas Financeiras</t>
  </si>
  <si>
    <t xml:space="preserve">LUCRO DO EXERCÍCIO ANTES DO IMPOSTO DE RENDA, DA CONTRIBUIÇÃO </t>
  </si>
  <si>
    <t>Imposto de Renda</t>
  </si>
  <si>
    <t>Incentivo Fiscal SUDENE</t>
  </si>
  <si>
    <t>Contribuição Social</t>
  </si>
  <si>
    <t>LUCRO LÍQUIDO DO EXERCÍCIO</t>
  </si>
  <si>
    <t>RESULTADO POR AÇÃO - Em reais</t>
  </si>
  <si>
    <t>Básico e diluído</t>
  </si>
  <si>
    <t>OUTROS RESULTADOS ABRANGENTES</t>
  </si>
  <si>
    <t xml:space="preserve">- </t>
  </si>
  <si>
    <t>RESULTADO ABRANGENTE TOTAL DO EXERCÍCIO</t>
  </si>
  <si>
    <t>Dividendos adicionais propostos</t>
  </si>
  <si>
    <t>Reserva de Lucros</t>
  </si>
  <si>
    <t>Capital Social</t>
  </si>
  <si>
    <t>Reservas de Incentivos Fiscais</t>
  </si>
  <si>
    <t>Reserva Legal</t>
  </si>
  <si>
    <t>Retenção de Lucros</t>
  </si>
  <si>
    <t>Total</t>
  </si>
  <si>
    <t>Lucros Acumulados</t>
  </si>
  <si>
    <t>Lucro líquido do exercício</t>
  </si>
  <si>
    <t>ATIVIDADES OPERACIONAIS</t>
  </si>
  <si>
    <t>Despesas que não afetam o caixa:</t>
  </si>
  <si>
    <t xml:space="preserve"> Amortizações</t>
  </si>
  <si>
    <t xml:space="preserve"> Provisão (reversão) para riscos tributários, cíveis e trabalhistas</t>
  </si>
  <si>
    <t xml:space="preserve"> Atualização monetária de depósitos judiciais</t>
  </si>
  <si>
    <r>
      <t xml:space="preserve"> Atualização (líquida) de </t>
    </r>
    <r>
      <rPr>
        <i/>
        <sz val="10"/>
        <color theme="1"/>
        <rFont val="Calibri"/>
        <family val="2"/>
      </rPr>
      <t>Take or Pay</t>
    </r>
  </si>
  <si>
    <t xml:space="preserve"> Provisão para participação nos lucros </t>
  </si>
  <si>
    <t>Variação no ativo</t>
  </si>
  <si>
    <t xml:space="preserve"> Contas a receber de clientes</t>
  </si>
  <si>
    <t xml:space="preserve"> Tributos a recuperar</t>
  </si>
  <si>
    <t xml:space="preserve"> Outros ativos operacionais</t>
  </si>
  <si>
    <t>Variação no passivo</t>
  </si>
  <si>
    <t xml:space="preserve"> Fornecedores</t>
  </si>
  <si>
    <t xml:space="preserve"> Impostos e contribuições</t>
  </si>
  <si>
    <t xml:space="preserve"> Participações nos lucros</t>
  </si>
  <si>
    <t xml:space="preserve"> Outros passivos operacionais</t>
  </si>
  <si>
    <t xml:space="preserve"> Caixa gerado nas atividades operacionais</t>
  </si>
  <si>
    <t>Imposto de Renda e Contribuição Social pagos</t>
  </si>
  <si>
    <t>Fluxo de caixa líquido proveniente das atividade operacionais</t>
  </si>
  <si>
    <t>ATIVIDADES DE INVESTIMENTO</t>
  </si>
  <si>
    <t>Aplicações no Ativo Intangível</t>
  </si>
  <si>
    <t>Fluxo de caixa utilizado nas atividades de financiamentos</t>
  </si>
  <si>
    <t>ATIVIDADES DE FINANCIAMENTOS</t>
  </si>
  <si>
    <t xml:space="preserve"> Juros sobre o capital próprio pagos</t>
  </si>
  <si>
    <t xml:space="preserve"> Dividendos Pagos</t>
  </si>
  <si>
    <t>Fluxo de caixa utilizado nas atividades de investimento</t>
  </si>
  <si>
    <t xml:space="preserve">TOTAL DOS EFEITOS NO CAIXA e EQUIVALENTES DE CAIXA </t>
  </si>
  <si>
    <t>Caixa e equivalentes de caixa no início do exercício</t>
  </si>
  <si>
    <t>Caixa e equivalentes de caixa no final do exercício</t>
  </si>
  <si>
    <t xml:space="preserve">VARIAÇÃO NO CAIXA e EQUIVALENTES DE CAIXA </t>
  </si>
  <si>
    <t>GERAÇÃO DO VALOR ADICIONADO</t>
  </si>
  <si>
    <t xml:space="preserve"> Receitas</t>
  </si>
  <si>
    <t xml:space="preserve"> (-) Insumos adquiridos de terceiros</t>
  </si>
  <si>
    <t xml:space="preserve"> (=) Valor Adicionado Bruto</t>
  </si>
  <si>
    <t xml:space="preserve"> (-) Retenções</t>
  </si>
  <si>
    <t xml:space="preserve"> (=) Valor Adicionado Líquido produzido pela entidade</t>
  </si>
  <si>
    <t xml:space="preserve"> (+) Valor Adicionado recebido em transferência</t>
  </si>
  <si>
    <t xml:space="preserve"> (=) Valor Adicionado total a distribuir</t>
  </si>
  <si>
    <t>DISTRIBUIÇÃO DO VALOR ADICIONADO</t>
  </si>
  <si>
    <t xml:space="preserve"> Pessoal:</t>
  </si>
  <si>
    <t xml:space="preserve"> Tributos:</t>
  </si>
  <si>
    <t xml:space="preserve"> Financiadores:</t>
  </si>
  <si>
    <t xml:space="preserve"> Acionistas:</t>
  </si>
  <si>
    <t>COMPANHIA PERNAMBUCANA DE GÁS - COPERGÁS</t>
  </si>
  <si>
    <t>IMOBILIZADO</t>
  </si>
  <si>
    <t>IRPJ/CSLL Diferidos</t>
  </si>
  <si>
    <t xml:space="preserve"> Movimentação de depósitos judiciais</t>
  </si>
  <si>
    <t xml:space="preserve"> Pagamento de Empréstimos e passivos de arrendamento</t>
  </si>
  <si>
    <t>Em 31 de dezembro de 2020</t>
  </si>
  <si>
    <t>Aumento de capital social conforme 119ª AGE de 16/12/2020</t>
  </si>
  <si>
    <t xml:space="preserve"> Provisão de perdas</t>
  </si>
  <si>
    <t xml:space="preserve"> Direito de uso</t>
  </si>
  <si>
    <t>BALANÇOS PATRIMONIAIS EM R$</t>
  </si>
  <si>
    <t>Exercícios Findos em 31 de dezembro de 2021 e 2020</t>
  </si>
  <si>
    <t>DEMONSTRAÇÃO DO RESULTADO EM R$</t>
  </si>
  <si>
    <t>Saldo em 1º de janeiro de 2020</t>
  </si>
  <si>
    <t>Em 31 de dezembro de 2021</t>
  </si>
  <si>
    <t>DEMONSTRAÇÕES DA MUTAÇÃO DO PATRIMÔNIO LÍQUIDO EM R$</t>
  </si>
  <si>
    <t>DEMONSTRAÇÕES DO FLUXO DE CAIXA EM R$</t>
  </si>
  <si>
    <t>DEMONSTRAÇÕES DO VALOR ADICIONADO EM R$</t>
  </si>
  <si>
    <t xml:space="preserve"> Tributos e Contribuições sociais diferidos</t>
  </si>
  <si>
    <t xml:space="preserve"> Títulos e valores mobiliários</t>
  </si>
  <si>
    <t>INTANGÍVEL</t>
  </si>
  <si>
    <t xml:space="preserve"> Fornecedores </t>
  </si>
  <si>
    <t xml:space="preserve"> Obrigações Trabalhistas e Encargos Sociais a Pagar</t>
  </si>
  <si>
    <t xml:space="preserve"> Tributos a pagar</t>
  </si>
  <si>
    <t xml:space="preserve"> Dividendos e Juros Sobre Capital Próprio a Pagar</t>
  </si>
  <si>
    <t xml:space="preserve"> Débitos nas Operações de Venda e Aquisição de Gás</t>
  </si>
  <si>
    <t xml:space="preserve"> Outros Passivos</t>
  </si>
  <si>
    <t xml:space="preserve"> Participação Financeira</t>
  </si>
  <si>
    <t xml:space="preserve"> Provisão de contingências</t>
  </si>
  <si>
    <t>PATRIMÔNIO LÍQUIDO</t>
  </si>
  <si>
    <t xml:space="preserve"> Capital Social</t>
  </si>
  <si>
    <t xml:space="preserve"> Reserva de Lucros</t>
  </si>
  <si>
    <t xml:space="preserve"> Dividendos Adicionais Propostos</t>
  </si>
  <si>
    <t>Total do Patrimônio Líquido</t>
  </si>
  <si>
    <t>Total do Passivo Não Circulante</t>
  </si>
  <si>
    <t>Total do Passivo Circulante</t>
  </si>
  <si>
    <t xml:space="preserve"> Empréstimos e Financiamentos</t>
  </si>
  <si>
    <t xml:space="preserve"> Arrendamento Mercantil</t>
  </si>
  <si>
    <t>DEMONSTRAÇÕES DO RESULTADO ABRANGENTE EM R$</t>
  </si>
  <si>
    <t xml:space="preserve">  Amortização</t>
  </si>
  <si>
    <t xml:space="preserve">  Receitas financeiras</t>
  </si>
  <si>
    <t xml:space="preserve">  Receita com a distribuição de gás canalizado e outras</t>
  </si>
  <si>
    <t xml:space="preserve">  Outras receitas</t>
  </si>
  <si>
    <t xml:space="preserve">  Custos de industrialização do gás</t>
  </si>
  <si>
    <t xml:space="preserve">  Energia, serviços de terceiros e outras despesas operacionais</t>
  </si>
  <si>
    <t xml:space="preserve">  Remuneração direta</t>
  </si>
  <si>
    <t xml:space="preserve">  Benefícios</t>
  </si>
  <si>
    <t xml:space="preserve">  FGTS</t>
  </si>
  <si>
    <t xml:space="preserve">  Federais</t>
  </si>
  <si>
    <t xml:space="preserve">  Estaduais</t>
  </si>
  <si>
    <t xml:space="preserve">  Municipais</t>
  </si>
  <si>
    <t xml:space="preserve">  Juros e despesas financeiras</t>
  </si>
  <si>
    <t xml:space="preserve">  Juros sobre o capital próprio</t>
  </si>
  <si>
    <t xml:space="preserve">  Dividendos</t>
  </si>
  <si>
    <t xml:space="preserve">  Lucros retidos</t>
  </si>
  <si>
    <t>Dividendos Adicionais Propostos</t>
  </si>
  <si>
    <t>Proposta para destinação do lucro líquido:</t>
  </si>
  <si>
    <t xml:space="preserve">      Reserva legal</t>
  </si>
  <si>
    <t xml:space="preserve">      Constituição da reserva de incentivos fiscais</t>
  </si>
  <si>
    <t xml:space="preserve">      Dividendos adicionais propostos</t>
  </si>
  <si>
    <t xml:space="preserve">      Juros sobre o capital próprio</t>
  </si>
  <si>
    <t>Aumento de capital social conforme 129ª AGE de 15/12/2021</t>
  </si>
  <si>
    <t>Aumento de capital social conforme 130ª AGE de 15/12/2021</t>
  </si>
  <si>
    <t xml:space="preserve">      Dividendo complementar ao mínimo obrigatório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</si>
</sst>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i/>
      <sz val="10"/>
      <color theme="1"/>
      <name val="Calibri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3" fontId="4" fillId="0" borderId="3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3" fontId="4" fillId="0" borderId="3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15" fillId="0" borderId="0" xfId="0" applyNumberFormat="1" applyFont="1"/>
    <xf numFmtId="3" fontId="16" fillId="0" borderId="0" xfId="0" applyNumberFormat="1" applyFont="1"/>
    <xf numFmtId="3" fontId="18" fillId="0" borderId="0" xfId="0" applyNumberFormat="1" applyFont="1"/>
    <xf numFmtId="43" fontId="5" fillId="0" borderId="0" xfId="1" applyFont="1" applyAlignment="1">
      <alignment horizontal="right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0" xfId="1" applyFont="1" applyAlignment="1">
      <alignment horizontal="center" vertical="center" wrapText="1"/>
    </xf>
    <xf numFmtId="3" fontId="19" fillId="0" borderId="0" xfId="0" applyNumberFormat="1" applyFont="1"/>
    <xf numFmtId="3" fontId="5" fillId="0" borderId="0" xfId="0" applyNumberFormat="1" applyFont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39"/>
  <sheetViews>
    <sheetView tabSelected="1" workbookViewId="0">
      <selection activeCell="K33" sqref="K33"/>
    </sheetView>
  </sheetViews>
  <sheetFormatPr defaultRowHeight="15" x14ac:dyDescent="0.25"/>
  <cols>
    <col min="4" max="4" width="44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6.140625" customWidth="1"/>
    <col min="9" max="9" width="45" bestFit="1" customWidth="1"/>
    <col min="10" max="10" width="1.42578125" customWidth="1"/>
    <col min="11" max="11" width="17.7109375" style="10" customWidth="1"/>
    <col min="12" max="12" width="1.42578125" customWidth="1"/>
    <col min="13" max="13" width="17.7109375" style="10" customWidth="1"/>
  </cols>
  <sheetData>
    <row r="1" spans="4:13" ht="26.25" x14ac:dyDescent="0.4">
      <c r="D1" s="103" t="s">
        <v>92</v>
      </c>
      <c r="E1" s="103"/>
      <c r="F1" s="103"/>
      <c r="G1" s="103"/>
      <c r="H1" s="103"/>
      <c r="I1" s="103"/>
      <c r="J1" s="103"/>
      <c r="K1" s="103"/>
      <c r="L1" s="103"/>
      <c r="M1" s="103"/>
    </row>
    <row r="2" spans="4:13" ht="21" x14ac:dyDescent="0.35">
      <c r="D2" s="101" t="s">
        <v>101</v>
      </c>
      <c r="E2" s="101"/>
      <c r="F2" s="101"/>
      <c r="G2" s="101"/>
      <c r="H2" s="101"/>
      <c r="I2" s="101"/>
      <c r="J2" s="101"/>
      <c r="K2" s="101"/>
      <c r="L2" s="101"/>
      <c r="M2" s="101"/>
    </row>
    <row r="3" spans="4:13" x14ac:dyDescent="0.25">
      <c r="D3" s="102" t="s">
        <v>102</v>
      </c>
      <c r="E3" s="102"/>
      <c r="F3" s="102"/>
      <c r="G3" s="102"/>
      <c r="H3" s="102"/>
      <c r="I3" s="102"/>
      <c r="J3" s="102"/>
      <c r="K3" s="102"/>
      <c r="L3" s="102"/>
      <c r="M3" s="102"/>
    </row>
    <row r="6" spans="4:13" ht="15.75" thickBot="1" x14ac:dyDescent="0.3">
      <c r="D6" s="1" t="s">
        <v>0</v>
      </c>
      <c r="E6" s="35">
        <v>44561</v>
      </c>
      <c r="F6" s="2" t="s">
        <v>1</v>
      </c>
      <c r="G6" s="35">
        <v>44196</v>
      </c>
      <c r="H6" s="3"/>
      <c r="I6" s="1" t="s">
        <v>2</v>
      </c>
      <c r="J6" s="3"/>
      <c r="K6" s="42">
        <f>+E6</f>
        <v>44561</v>
      </c>
      <c r="L6" s="24"/>
      <c r="M6" s="39">
        <f>+G6</f>
        <v>44196</v>
      </c>
    </row>
    <row r="7" spans="4:13" x14ac:dyDescent="0.25">
      <c r="D7" s="5"/>
      <c r="E7" s="36"/>
      <c r="F7" s="23"/>
      <c r="G7" s="36"/>
      <c r="H7" s="3"/>
      <c r="I7" s="6"/>
      <c r="J7" s="6"/>
      <c r="K7" s="4" t="s">
        <v>1</v>
      </c>
      <c r="L7" s="23"/>
      <c r="M7" s="40" t="s">
        <v>1</v>
      </c>
    </row>
    <row r="8" spans="4:13" x14ac:dyDescent="0.25">
      <c r="D8" s="7" t="s">
        <v>3</v>
      </c>
      <c r="E8" s="50">
        <v>132825272</v>
      </c>
      <c r="F8" s="9" t="s">
        <v>1</v>
      </c>
      <c r="G8" s="50">
        <v>55614070</v>
      </c>
      <c r="H8" s="3"/>
      <c r="I8" s="7" t="s">
        <v>127</v>
      </c>
      <c r="K8" s="50">
        <v>4210526</v>
      </c>
      <c r="M8" s="93">
        <v>0</v>
      </c>
    </row>
    <row r="9" spans="4:13" x14ac:dyDescent="0.25">
      <c r="D9" s="7" t="s">
        <v>4</v>
      </c>
      <c r="E9" s="50">
        <v>282752</v>
      </c>
      <c r="F9" s="9" t="s">
        <v>1</v>
      </c>
      <c r="G9" s="50">
        <v>282752</v>
      </c>
      <c r="H9" s="3"/>
      <c r="I9" s="7" t="s">
        <v>128</v>
      </c>
      <c r="K9" s="50">
        <v>711646</v>
      </c>
      <c r="L9" s="82"/>
      <c r="M9" s="50">
        <v>607134</v>
      </c>
    </row>
    <row r="10" spans="4:13" x14ac:dyDescent="0.25">
      <c r="D10" s="7" t="s">
        <v>5</v>
      </c>
      <c r="E10" s="50">
        <v>125107235</v>
      </c>
      <c r="F10" s="9" t="s">
        <v>1</v>
      </c>
      <c r="G10" s="50">
        <v>160947117</v>
      </c>
      <c r="H10" s="3"/>
      <c r="I10" s="7" t="s">
        <v>112</v>
      </c>
      <c r="J10" s="8"/>
      <c r="K10" s="50">
        <v>177079855</v>
      </c>
      <c r="L10" s="9"/>
      <c r="M10" s="50">
        <v>181980124</v>
      </c>
    </row>
    <row r="11" spans="4:13" x14ac:dyDescent="0.25">
      <c r="D11" s="7" t="s">
        <v>6</v>
      </c>
      <c r="E11" s="50">
        <v>3791549</v>
      </c>
      <c r="F11" s="9" t="s">
        <v>1</v>
      </c>
      <c r="G11" s="50">
        <v>3160118</v>
      </c>
      <c r="H11" s="3"/>
      <c r="I11" s="7" t="s">
        <v>113</v>
      </c>
      <c r="J11" s="8"/>
      <c r="K11" s="50">
        <v>9141290</v>
      </c>
      <c r="L11" s="9"/>
      <c r="M11" s="50">
        <v>5077331</v>
      </c>
    </row>
    <row r="12" spans="4:13" x14ac:dyDescent="0.25">
      <c r="D12" s="7" t="s">
        <v>7</v>
      </c>
      <c r="E12" s="50">
        <v>17942161</v>
      </c>
      <c r="F12" s="9" t="s">
        <v>1</v>
      </c>
      <c r="G12" s="50">
        <v>27337189</v>
      </c>
      <c r="H12" s="3"/>
      <c r="I12" s="7" t="s">
        <v>114</v>
      </c>
      <c r="J12" s="8"/>
      <c r="K12" s="50">
        <v>15599946</v>
      </c>
      <c r="L12" s="9"/>
      <c r="M12" s="50">
        <v>6244743</v>
      </c>
    </row>
    <row r="13" spans="4:13" ht="15.75" thickBot="1" x14ac:dyDescent="0.3">
      <c r="D13" s="7" t="s">
        <v>8</v>
      </c>
      <c r="E13" s="51">
        <v>2952178</v>
      </c>
      <c r="F13" s="9" t="s">
        <v>1</v>
      </c>
      <c r="G13" s="51">
        <v>4362111</v>
      </c>
      <c r="H13" s="3"/>
      <c r="I13" s="7" t="s">
        <v>115</v>
      </c>
      <c r="J13" s="8"/>
      <c r="K13" s="50">
        <v>43038245</v>
      </c>
      <c r="L13" s="9"/>
      <c r="M13" s="50">
        <v>15212614</v>
      </c>
    </row>
    <row r="14" spans="4:13" x14ac:dyDescent="0.25">
      <c r="D14" s="1" t="s">
        <v>9</v>
      </c>
      <c r="E14" s="46">
        <f>SUM(E8:E13)</f>
        <v>282901147</v>
      </c>
      <c r="F14" s="46">
        <f>SUM(F8:F13)</f>
        <v>0</v>
      </c>
      <c r="G14" s="46">
        <f>SUM(G8:G13)</f>
        <v>251703357</v>
      </c>
      <c r="H14" s="3"/>
      <c r="I14" s="7" t="s">
        <v>116</v>
      </c>
      <c r="J14" s="8"/>
      <c r="K14" s="50">
        <v>9826174</v>
      </c>
      <c r="L14" s="9"/>
      <c r="M14" s="50">
        <v>11960781</v>
      </c>
    </row>
    <row r="15" spans="4:13" ht="15.75" thickBot="1" x14ac:dyDescent="0.3">
      <c r="D15" s="1"/>
      <c r="E15" s="37"/>
      <c r="F15" s="2"/>
      <c r="G15" s="40"/>
      <c r="H15" s="3"/>
      <c r="I15" s="7" t="s">
        <v>117</v>
      </c>
      <c r="J15" s="8"/>
      <c r="K15" s="51">
        <v>276288</v>
      </c>
      <c r="L15" s="2"/>
      <c r="M15" s="51">
        <v>2425994</v>
      </c>
    </row>
    <row r="16" spans="4:13" x14ac:dyDescent="0.25">
      <c r="D16" s="1" t="s">
        <v>11</v>
      </c>
      <c r="E16" s="38" t="s">
        <v>1</v>
      </c>
      <c r="F16" s="9" t="s">
        <v>1</v>
      </c>
      <c r="G16" s="41" t="s">
        <v>1</v>
      </c>
      <c r="H16" s="3"/>
      <c r="I16" s="1" t="s">
        <v>126</v>
      </c>
      <c r="J16" s="8" t="s">
        <v>10</v>
      </c>
      <c r="K16" s="87">
        <f>SUM(K8:K15)</f>
        <v>259883970</v>
      </c>
      <c r="L16" s="23"/>
      <c r="M16" s="87">
        <f>SUM(M8:M15)</f>
        <v>223508721</v>
      </c>
    </row>
    <row r="17" spans="4:13" x14ac:dyDescent="0.25">
      <c r="D17" s="1" t="s">
        <v>12</v>
      </c>
      <c r="E17" s="38" t="s">
        <v>1</v>
      </c>
      <c r="F17" s="9" t="s">
        <v>1</v>
      </c>
      <c r="G17" s="41" t="s">
        <v>1</v>
      </c>
      <c r="H17" s="3"/>
      <c r="I17" s="1"/>
      <c r="J17" s="8"/>
      <c r="K17" s="52"/>
      <c r="L17" s="23"/>
      <c r="M17" s="46"/>
    </row>
    <row r="18" spans="4:13" x14ac:dyDescent="0.25">
      <c r="D18" s="7" t="s">
        <v>5</v>
      </c>
      <c r="E18" s="50">
        <v>89166408</v>
      </c>
      <c r="F18" s="9" t="s">
        <v>1</v>
      </c>
      <c r="G18" s="50">
        <v>73766956</v>
      </c>
      <c r="H18" s="3"/>
      <c r="I18" s="1" t="s">
        <v>11</v>
      </c>
      <c r="J18" s="8"/>
      <c r="K18" s="2" t="s">
        <v>1</v>
      </c>
      <c r="L18" s="23"/>
      <c r="M18" s="2" t="s">
        <v>1</v>
      </c>
    </row>
    <row r="19" spans="4:13" x14ac:dyDescent="0.25">
      <c r="D19" s="7" t="s">
        <v>13</v>
      </c>
      <c r="E19" s="50">
        <v>17466633</v>
      </c>
      <c r="F19" s="9" t="s">
        <v>1</v>
      </c>
      <c r="G19" s="50">
        <v>12796371</v>
      </c>
      <c r="H19" s="3"/>
      <c r="I19" s="7" t="s">
        <v>127</v>
      </c>
      <c r="K19" s="50">
        <v>45399142</v>
      </c>
      <c r="M19" s="93">
        <v>0</v>
      </c>
    </row>
    <row r="20" spans="4:13" x14ac:dyDescent="0.25">
      <c r="D20" s="7" t="s">
        <v>7</v>
      </c>
      <c r="E20" s="50">
        <v>174656624</v>
      </c>
      <c r="G20" s="50">
        <v>1619099</v>
      </c>
      <c r="H20" s="3"/>
      <c r="I20" s="7" t="s">
        <v>128</v>
      </c>
      <c r="J20" s="8"/>
      <c r="K20" s="50">
        <v>11018816</v>
      </c>
      <c r="L20" s="23"/>
      <c r="M20" s="50">
        <v>10998788</v>
      </c>
    </row>
    <row r="21" spans="4:13" x14ac:dyDescent="0.25">
      <c r="D21" s="7" t="s">
        <v>109</v>
      </c>
      <c r="E21" s="50">
        <v>22001256</v>
      </c>
      <c r="G21" s="50">
        <v>11076620</v>
      </c>
      <c r="H21" s="3"/>
      <c r="I21" s="7" t="s">
        <v>112</v>
      </c>
      <c r="J21" s="8"/>
      <c r="K21" s="50">
        <v>278289</v>
      </c>
      <c r="L21" s="23"/>
      <c r="M21" s="50">
        <v>278289</v>
      </c>
    </row>
    <row r="22" spans="4:13" ht="15.75" thickBot="1" x14ac:dyDescent="0.3">
      <c r="D22" s="7" t="s">
        <v>110</v>
      </c>
      <c r="E22" s="51">
        <v>4662979</v>
      </c>
      <c r="F22" s="9" t="s">
        <v>1</v>
      </c>
      <c r="G22" s="51">
        <v>3130924</v>
      </c>
      <c r="H22" s="3"/>
      <c r="I22" s="7" t="s">
        <v>109</v>
      </c>
      <c r="K22" s="50">
        <v>46439198</v>
      </c>
      <c r="M22" s="93">
        <v>0</v>
      </c>
    </row>
    <row r="23" spans="4:13" x14ac:dyDescent="0.25">
      <c r="D23" s="1" t="s">
        <v>14</v>
      </c>
      <c r="E23" s="45">
        <f>SUM(E18:E22)</f>
        <v>307953900</v>
      </c>
      <c r="F23" s="45">
        <v>128806638</v>
      </c>
      <c r="G23" s="45">
        <f>SUM(G18:G22)</f>
        <v>102389970</v>
      </c>
      <c r="I23" s="7" t="s">
        <v>118</v>
      </c>
      <c r="J23" s="8"/>
      <c r="K23" s="50">
        <v>5084227</v>
      </c>
      <c r="L23" s="23"/>
      <c r="M23" s="50">
        <v>6211203</v>
      </c>
    </row>
    <row r="24" spans="4:13" ht="15.75" thickBot="1" x14ac:dyDescent="0.3">
      <c r="I24" s="7" t="s">
        <v>119</v>
      </c>
      <c r="K24" s="51">
        <v>65644485</v>
      </c>
      <c r="L24" s="82"/>
      <c r="M24" s="51">
        <v>33513203</v>
      </c>
    </row>
    <row r="25" spans="4:13" x14ac:dyDescent="0.25">
      <c r="D25" s="1" t="s">
        <v>93</v>
      </c>
      <c r="E25" s="92">
        <v>8824037</v>
      </c>
      <c r="F25" s="45"/>
      <c r="G25" s="52">
        <v>9021671</v>
      </c>
      <c r="H25" s="3"/>
      <c r="I25" s="1" t="s">
        <v>125</v>
      </c>
      <c r="J25" s="8"/>
      <c r="K25" s="52">
        <f>SUM(K19:K24)</f>
        <v>173864157</v>
      </c>
      <c r="L25" s="52">
        <f>SUM(L20:L24)</f>
        <v>0</v>
      </c>
      <c r="M25" s="52">
        <f>SUM(M19:M24)</f>
        <v>51001483</v>
      </c>
    </row>
    <row r="26" spans="4:13" ht="15.75" thickBot="1" x14ac:dyDescent="0.3">
      <c r="D26" s="1" t="s">
        <v>111</v>
      </c>
      <c r="E26" s="89">
        <v>244182981</v>
      </c>
      <c r="F26" s="2" t="s">
        <v>1</v>
      </c>
      <c r="G26" s="89">
        <v>215350029</v>
      </c>
      <c r="H26" s="3"/>
      <c r="K26" s="82"/>
      <c r="L26" s="82"/>
      <c r="M26" s="82"/>
    </row>
    <row r="27" spans="4:13" x14ac:dyDescent="0.25">
      <c r="D27" s="1" t="s">
        <v>15</v>
      </c>
      <c r="E27" s="45">
        <f>+E23+E25+E26</f>
        <v>560960918</v>
      </c>
      <c r="F27" s="45">
        <f>SUM(F23:F26)</f>
        <v>128806638</v>
      </c>
      <c r="G27" s="45">
        <f>+G23+G25+G26</f>
        <v>326761670</v>
      </c>
      <c r="H27" s="3"/>
      <c r="I27" s="1" t="s">
        <v>120</v>
      </c>
      <c r="J27" s="8"/>
      <c r="K27" s="2" t="s">
        <v>1</v>
      </c>
      <c r="L27" s="23"/>
      <c r="M27" s="48" t="s">
        <v>1</v>
      </c>
    </row>
    <row r="28" spans="4:13" x14ac:dyDescent="0.25">
      <c r="H28" s="3"/>
      <c r="I28" s="7" t="s">
        <v>121</v>
      </c>
      <c r="J28" s="8"/>
      <c r="K28" s="50">
        <v>220527579</v>
      </c>
      <c r="L28" s="23"/>
      <c r="M28" s="50">
        <v>207612930</v>
      </c>
    </row>
    <row r="29" spans="4:13" x14ac:dyDescent="0.25">
      <c r="D29" s="1" t="s">
        <v>1</v>
      </c>
      <c r="E29" s="47"/>
      <c r="F29" s="2" t="s">
        <v>1</v>
      </c>
      <c r="G29" s="47"/>
      <c r="H29" s="3"/>
      <c r="I29" s="7" t="s">
        <v>122</v>
      </c>
      <c r="J29" s="8"/>
      <c r="K29" s="50">
        <v>62024143</v>
      </c>
      <c r="L29" s="23"/>
      <c r="M29" s="50">
        <v>52179266</v>
      </c>
    </row>
    <row r="30" spans="4:13" ht="15.75" thickBot="1" x14ac:dyDescent="0.3">
      <c r="D30" s="1"/>
      <c r="E30" s="47"/>
      <c r="F30" s="2"/>
      <c r="G30" s="47"/>
      <c r="H30" s="3"/>
      <c r="I30" s="7" t="s">
        <v>123</v>
      </c>
      <c r="J30" s="8"/>
      <c r="K30" s="51">
        <v>127562216</v>
      </c>
      <c r="L30" s="23"/>
      <c r="M30" s="51">
        <v>44162627</v>
      </c>
    </row>
    <row r="31" spans="4:13" x14ac:dyDescent="0.25">
      <c r="D31" s="1"/>
      <c r="E31" s="47"/>
      <c r="F31" s="2"/>
      <c r="G31" s="47"/>
      <c r="H31" s="3"/>
      <c r="I31" s="1" t="s">
        <v>124</v>
      </c>
      <c r="J31" s="8"/>
      <c r="K31" s="52">
        <f>SUM(K28:K30)</f>
        <v>410113938</v>
      </c>
      <c r="L31" s="52">
        <f t="shared" ref="L31" si="0">SUM(L28:L30)</f>
        <v>0</v>
      </c>
      <c r="M31" s="52">
        <f>SUM(M28:M30)</f>
        <v>303954823</v>
      </c>
    </row>
    <row r="32" spans="4:13" x14ac:dyDescent="0.25">
      <c r="D32" s="1"/>
      <c r="E32" s="47"/>
      <c r="F32" s="2"/>
      <c r="G32" s="47"/>
      <c r="H32" s="3"/>
      <c r="I32" s="7"/>
      <c r="J32" s="8"/>
      <c r="K32" s="9"/>
      <c r="L32" s="23"/>
      <c r="M32" s="53"/>
    </row>
    <row r="33" spans="4:13" ht="15.75" thickBot="1" x14ac:dyDescent="0.3">
      <c r="D33" s="1" t="s">
        <v>16</v>
      </c>
      <c r="E33" s="49">
        <f>SUM(E27,E14)</f>
        <v>843862065</v>
      </c>
      <c r="F33" s="2" t="s">
        <v>1</v>
      </c>
      <c r="G33" s="49">
        <f>SUM(G27,G14)</f>
        <v>578465027</v>
      </c>
      <c r="H33" s="3"/>
      <c r="I33" s="1" t="s">
        <v>17</v>
      </c>
      <c r="J33" s="8"/>
      <c r="K33" s="83">
        <f>SUM(K16,K25,K31)</f>
        <v>843862065</v>
      </c>
      <c r="L33" s="23"/>
      <c r="M33" s="83">
        <f>SUM(M16,M25,M31)</f>
        <v>578465027</v>
      </c>
    </row>
    <row r="34" spans="4:13" ht="15.75" thickTop="1" x14ac:dyDescent="0.25">
      <c r="H34" s="3"/>
    </row>
    <row r="35" spans="4:13" x14ac:dyDescent="0.25">
      <c r="H35" s="3"/>
    </row>
    <row r="39" spans="4:13" x14ac:dyDescent="0.25">
      <c r="K39" s="82"/>
      <c r="L39" s="82"/>
      <c r="M39" s="82"/>
    </row>
  </sheetData>
  <mergeCells count="3">
    <mergeCell ref="D2:M2"/>
    <mergeCell ref="D3:M3"/>
    <mergeCell ref="D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39"/>
  <sheetViews>
    <sheetView topLeftCell="A7" workbookViewId="0">
      <selection activeCell="E36" sqref="E36"/>
    </sheetView>
  </sheetViews>
  <sheetFormatPr defaultRowHeight="15" x14ac:dyDescent="0.25"/>
  <cols>
    <col min="4" max="4" width="59.28515625" bestFit="1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103" t="s">
        <v>92</v>
      </c>
      <c r="E1" s="103"/>
      <c r="F1" s="103"/>
      <c r="G1" s="103"/>
    </row>
    <row r="2" spans="4:7" ht="21" x14ac:dyDescent="0.35">
      <c r="D2" s="101" t="s">
        <v>103</v>
      </c>
      <c r="E2" s="101"/>
      <c r="F2" s="101"/>
      <c r="G2" s="101"/>
    </row>
    <row r="3" spans="4:7" x14ac:dyDescent="0.25">
      <c r="D3" s="102" t="str">
        <f>+BALANÇO!D3</f>
        <v>Exercícios Findos em 31 de dezembro de 2021 e 2020</v>
      </c>
      <c r="E3" s="102"/>
      <c r="F3" s="102"/>
      <c r="G3" s="102"/>
    </row>
    <row r="4" spans="4:7" x14ac:dyDescent="0.25">
      <c r="D4" s="16"/>
      <c r="E4" s="32"/>
      <c r="F4" s="16"/>
      <c r="G4" s="32"/>
    </row>
    <row r="5" spans="4:7" ht="15.75" thickBot="1" x14ac:dyDescent="0.3"/>
    <row r="6" spans="4:7" ht="15.75" thickBot="1" x14ac:dyDescent="0.3">
      <c r="D6" s="11" t="s">
        <v>1</v>
      </c>
      <c r="E6" s="43">
        <f>+BALANÇO!E6</f>
        <v>44561</v>
      </c>
      <c r="F6" s="12" t="s">
        <v>1</v>
      </c>
      <c r="G6" s="43">
        <f>+BALANÇO!G6</f>
        <v>44196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18</v>
      </c>
      <c r="E9" s="54">
        <v>1712721020</v>
      </c>
      <c r="F9" s="55" t="s">
        <v>1</v>
      </c>
      <c r="G9" s="54">
        <v>1094097326</v>
      </c>
    </row>
    <row r="10" spans="4:7" ht="15.75" thickBot="1" x14ac:dyDescent="0.3">
      <c r="D10" s="13" t="s">
        <v>19</v>
      </c>
      <c r="E10" s="57">
        <v>57320184</v>
      </c>
      <c r="F10" s="55" t="s">
        <v>1</v>
      </c>
      <c r="G10" s="57">
        <v>56901288</v>
      </c>
    </row>
    <row r="11" spans="4:7" x14ac:dyDescent="0.25">
      <c r="D11" s="11" t="s">
        <v>1</v>
      </c>
      <c r="E11" s="59">
        <f>SUM(E9:E10)</f>
        <v>1770041204</v>
      </c>
      <c r="F11" s="59">
        <f t="shared" ref="F11" si="0">SUM(F9:F10)</f>
        <v>0</v>
      </c>
      <c r="G11" s="59">
        <f>SUM(G9:G10)</f>
        <v>1150998614</v>
      </c>
    </row>
    <row r="12" spans="4:7" x14ac:dyDescent="0.25">
      <c r="D12" s="13" t="s">
        <v>1</v>
      </c>
      <c r="E12" s="55"/>
      <c r="F12" s="55" t="s">
        <v>1</v>
      </c>
      <c r="G12" s="55"/>
    </row>
    <row r="13" spans="4:7" x14ac:dyDescent="0.25">
      <c r="D13" s="13" t="s">
        <v>20</v>
      </c>
      <c r="E13" s="54">
        <v>-1545120992</v>
      </c>
      <c r="F13" s="55" t="s">
        <v>1</v>
      </c>
      <c r="G13" s="54">
        <v>-970564913</v>
      </c>
    </row>
    <row r="14" spans="4:7" ht="15.75" thickBot="1" x14ac:dyDescent="0.3">
      <c r="D14" s="13" t="s">
        <v>21</v>
      </c>
      <c r="E14" s="57">
        <v>-57320184</v>
      </c>
      <c r="F14" s="55" t="s">
        <v>1</v>
      </c>
      <c r="G14" s="57">
        <v>-56901288</v>
      </c>
    </row>
    <row r="15" spans="4:7" x14ac:dyDescent="0.25">
      <c r="D15" s="11" t="s">
        <v>1</v>
      </c>
      <c r="E15" s="59">
        <f>SUM(E13:E14)</f>
        <v>-1602441176</v>
      </c>
      <c r="F15" s="59">
        <f t="shared" ref="F15" si="1">SUM(F13:F14)</f>
        <v>0</v>
      </c>
      <c r="G15" s="59">
        <f>SUM(G13:G14)</f>
        <v>-1027466201</v>
      </c>
    </row>
    <row r="16" spans="4:7" x14ac:dyDescent="0.25">
      <c r="D16" s="13" t="s">
        <v>1</v>
      </c>
      <c r="E16" s="12"/>
      <c r="F16" s="55" t="s">
        <v>1</v>
      </c>
      <c r="G16" s="12"/>
    </row>
    <row r="17" spans="4:7" x14ac:dyDescent="0.25">
      <c r="D17" s="13" t="s">
        <v>22</v>
      </c>
      <c r="E17" s="59">
        <f>+E11+E15</f>
        <v>167600028</v>
      </c>
      <c r="F17" s="55" t="s">
        <v>1</v>
      </c>
      <c r="G17" s="59">
        <f>+G11+G15</f>
        <v>123532413</v>
      </c>
    </row>
    <row r="18" spans="4:7" x14ac:dyDescent="0.25">
      <c r="D18" s="11" t="s">
        <v>1</v>
      </c>
      <c r="E18" s="54"/>
      <c r="F18" s="55" t="s">
        <v>1</v>
      </c>
      <c r="G18" s="54"/>
    </row>
    <row r="19" spans="4:7" x14ac:dyDescent="0.25">
      <c r="D19" s="11" t="s">
        <v>23</v>
      </c>
      <c r="E19" s="55" t="s">
        <v>1</v>
      </c>
      <c r="F19" s="55" t="s">
        <v>1</v>
      </c>
      <c r="G19" s="55" t="s">
        <v>1</v>
      </c>
    </row>
    <row r="20" spans="4:7" x14ac:dyDescent="0.25">
      <c r="D20" s="11" t="s">
        <v>24</v>
      </c>
      <c r="E20" s="54">
        <v>-8924233</v>
      </c>
      <c r="F20" s="55" t="s">
        <v>1</v>
      </c>
      <c r="G20" s="54">
        <v>-8173699</v>
      </c>
    </row>
    <row r="21" spans="4:7" x14ac:dyDescent="0.25">
      <c r="D21" s="11" t="s">
        <v>25</v>
      </c>
      <c r="E21" s="54">
        <v>-47427527</v>
      </c>
      <c r="F21" s="55" t="s">
        <v>1</v>
      </c>
      <c r="G21" s="54">
        <v>-40022461</v>
      </c>
    </row>
    <row r="22" spans="4:7" ht="15.75" thickBot="1" x14ac:dyDescent="0.3">
      <c r="D22" s="11" t="s">
        <v>26</v>
      </c>
      <c r="E22" s="57">
        <v>114108446</v>
      </c>
      <c r="F22" s="55" t="s">
        <v>1</v>
      </c>
      <c r="G22" s="57">
        <v>14813009</v>
      </c>
    </row>
    <row r="23" spans="4:7" x14ac:dyDescent="0.25">
      <c r="D23" s="11" t="s">
        <v>1</v>
      </c>
      <c r="E23" s="55"/>
      <c r="F23" s="55" t="s">
        <v>1</v>
      </c>
      <c r="G23" s="55"/>
    </row>
    <row r="24" spans="4:7" x14ac:dyDescent="0.25">
      <c r="D24" s="13" t="s">
        <v>27</v>
      </c>
      <c r="E24" s="88">
        <f>+E17+E20+E21+E22</f>
        <v>225356714</v>
      </c>
      <c r="F24" s="59">
        <f t="shared" ref="F24" si="2">SUM(F17,F20:F22)</f>
        <v>0</v>
      </c>
      <c r="G24" s="88">
        <f>+G17+G20+G21+G22</f>
        <v>90149262</v>
      </c>
    </row>
    <row r="25" spans="4:7" x14ac:dyDescent="0.25">
      <c r="D25" s="11" t="s">
        <v>1</v>
      </c>
      <c r="E25" s="55"/>
      <c r="F25" s="55" t="s">
        <v>1</v>
      </c>
      <c r="G25" s="55"/>
    </row>
    <row r="26" spans="4:7" x14ac:dyDescent="0.25">
      <c r="D26" s="11" t="s">
        <v>28</v>
      </c>
      <c r="E26" s="54">
        <v>39993642</v>
      </c>
      <c r="F26" s="55" t="s">
        <v>1</v>
      </c>
      <c r="G26" s="54">
        <v>2846490</v>
      </c>
    </row>
    <row r="27" spans="4:7" x14ac:dyDescent="0.25">
      <c r="D27" s="11" t="s">
        <v>29</v>
      </c>
      <c r="E27" s="54">
        <v>-3491901</v>
      </c>
      <c r="F27" s="55" t="s">
        <v>1</v>
      </c>
      <c r="G27" s="54">
        <v>-1158326</v>
      </c>
    </row>
    <row r="28" spans="4:7" x14ac:dyDescent="0.25">
      <c r="D28" s="13" t="s">
        <v>1</v>
      </c>
      <c r="E28" s="12" t="s">
        <v>1</v>
      </c>
      <c r="F28" s="55" t="s">
        <v>1</v>
      </c>
      <c r="G28" s="12" t="s">
        <v>1</v>
      </c>
    </row>
    <row r="29" spans="4:7" ht="15.75" thickBot="1" x14ac:dyDescent="0.3">
      <c r="D29" s="13" t="s">
        <v>30</v>
      </c>
      <c r="E29" s="84">
        <f>SUM(E24:E27)</f>
        <v>261858455</v>
      </c>
      <c r="F29" s="55">
        <f t="shared" ref="F29" si="3">SUM(F24:F27)</f>
        <v>0</v>
      </c>
      <c r="G29" s="84">
        <f>SUM(G24:G27)</f>
        <v>91837426</v>
      </c>
    </row>
    <row r="30" spans="4:7" x14ac:dyDescent="0.25">
      <c r="D30" s="11" t="s">
        <v>1</v>
      </c>
      <c r="E30" s="55"/>
      <c r="F30" s="55" t="s">
        <v>1</v>
      </c>
      <c r="G30" s="55"/>
    </row>
    <row r="31" spans="4:7" x14ac:dyDescent="0.25">
      <c r="D31" s="11" t="s">
        <v>31</v>
      </c>
      <c r="E31" s="54">
        <v>-36047811</v>
      </c>
      <c r="F31" s="55" t="s">
        <v>1</v>
      </c>
      <c r="G31" s="54">
        <v>-20202861</v>
      </c>
    </row>
    <row r="32" spans="4:7" x14ac:dyDescent="0.25">
      <c r="D32" s="11" t="s">
        <v>32</v>
      </c>
      <c r="E32" s="54">
        <v>17918628</v>
      </c>
      <c r="F32" s="55" t="s">
        <v>1</v>
      </c>
      <c r="G32" s="54">
        <v>11184222</v>
      </c>
    </row>
    <row r="33" spans="4:7" x14ac:dyDescent="0.25">
      <c r="D33" s="11" t="s">
        <v>33</v>
      </c>
      <c r="E33" s="54">
        <v>-13302205</v>
      </c>
      <c r="F33" s="55" t="s">
        <v>1</v>
      </c>
      <c r="G33" s="54">
        <v>-7596388</v>
      </c>
    </row>
    <row r="34" spans="4:7" ht="15.75" thickBot="1" x14ac:dyDescent="0.3">
      <c r="D34" s="11" t="s">
        <v>94</v>
      </c>
      <c r="E34" s="57">
        <v>-35514562</v>
      </c>
      <c r="F34" s="55"/>
      <c r="G34" s="57">
        <v>603579</v>
      </c>
    </row>
    <row r="35" spans="4:7" x14ac:dyDescent="0.25">
      <c r="D35" s="13" t="s">
        <v>1</v>
      </c>
      <c r="E35" s="12"/>
      <c r="F35" s="55" t="s">
        <v>1</v>
      </c>
      <c r="G35" s="12"/>
    </row>
    <row r="36" spans="4:7" ht="15.75" thickBot="1" x14ac:dyDescent="0.3">
      <c r="D36" s="13" t="s">
        <v>34</v>
      </c>
      <c r="E36" s="85">
        <f>SUM(E29:E34)</f>
        <v>194912505</v>
      </c>
      <c r="F36" s="85">
        <f t="shared" ref="F36" si="4">SUM(F29:F34)</f>
        <v>0</v>
      </c>
      <c r="G36" s="85">
        <f>SUM(G29:G34)</f>
        <v>75825978</v>
      </c>
    </row>
    <row r="37" spans="4:7" ht="15.75" thickTop="1" x14ac:dyDescent="0.25">
      <c r="D37" s="13" t="s">
        <v>35</v>
      </c>
      <c r="E37" s="12"/>
      <c r="F37" s="55" t="s">
        <v>1</v>
      </c>
      <c r="G37" s="62" t="s">
        <v>1</v>
      </c>
    </row>
    <row r="38" spans="4:7" ht="15.75" thickBot="1" x14ac:dyDescent="0.3">
      <c r="D38" s="13" t="s">
        <v>36</v>
      </c>
      <c r="E38" s="65">
        <v>1.19</v>
      </c>
      <c r="F38" s="55" t="s">
        <v>1</v>
      </c>
      <c r="G38" s="65">
        <v>0.49</v>
      </c>
    </row>
    <row r="39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14"/>
  <sheetViews>
    <sheetView workbookViewId="0">
      <selection activeCell="D3" sqref="D3:G3"/>
    </sheetView>
  </sheetViews>
  <sheetFormatPr defaultRowHeight="15" x14ac:dyDescent="0.25"/>
  <cols>
    <col min="4" max="4" width="59.28515625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103" t="s">
        <v>92</v>
      </c>
      <c r="E1" s="103"/>
      <c r="F1" s="103"/>
      <c r="G1" s="103"/>
    </row>
    <row r="2" spans="4:7" ht="21" x14ac:dyDescent="0.35">
      <c r="D2" s="101" t="s">
        <v>129</v>
      </c>
      <c r="E2" s="101"/>
      <c r="F2" s="101"/>
      <c r="G2" s="101"/>
    </row>
    <row r="3" spans="4:7" x14ac:dyDescent="0.25">
      <c r="D3" s="102" t="str">
        <f>+BALANÇO!D3</f>
        <v>Exercícios Findos em 31 de dezembro de 2021 e 2020</v>
      </c>
      <c r="E3" s="102"/>
      <c r="F3" s="102"/>
      <c r="G3" s="102"/>
    </row>
    <row r="5" spans="4:7" ht="15.75" thickBot="1" x14ac:dyDescent="0.3"/>
    <row r="6" spans="4:7" ht="15.75" thickBot="1" x14ac:dyDescent="0.3">
      <c r="D6" s="11" t="s">
        <v>1</v>
      </c>
      <c r="E6" s="43">
        <f>+DRE!E6</f>
        <v>44561</v>
      </c>
      <c r="F6" s="12" t="s">
        <v>1</v>
      </c>
      <c r="G6" s="43">
        <f>+DRE!G6</f>
        <v>44196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34</v>
      </c>
      <c r="E9" s="59">
        <f>+DRE!E36</f>
        <v>194912505</v>
      </c>
      <c r="F9" s="55" t="s">
        <v>1</v>
      </c>
      <c r="G9" s="59">
        <f>+DRE!G36</f>
        <v>75825978</v>
      </c>
    </row>
    <row r="10" spans="4:7" x14ac:dyDescent="0.25">
      <c r="D10" s="11" t="s">
        <v>1</v>
      </c>
      <c r="E10" s="55" t="s">
        <v>1</v>
      </c>
      <c r="F10" s="55" t="s">
        <v>1</v>
      </c>
      <c r="G10" s="61" t="s">
        <v>1</v>
      </c>
    </row>
    <row r="11" spans="4:7" ht="15.75" thickBot="1" x14ac:dyDescent="0.3">
      <c r="D11" s="13" t="s">
        <v>37</v>
      </c>
      <c r="E11" s="66" t="s">
        <v>38</v>
      </c>
      <c r="F11" s="55" t="s">
        <v>1</v>
      </c>
      <c r="G11" s="67" t="s">
        <v>38</v>
      </c>
    </row>
    <row r="12" spans="4:7" x14ac:dyDescent="0.25">
      <c r="D12" s="11" t="s">
        <v>1</v>
      </c>
      <c r="E12" s="55" t="s">
        <v>1</v>
      </c>
      <c r="F12" s="55" t="s">
        <v>1</v>
      </c>
      <c r="G12" s="61" t="s">
        <v>1</v>
      </c>
    </row>
    <row r="13" spans="4:7" ht="15.75" thickBot="1" x14ac:dyDescent="0.3">
      <c r="D13" s="13" t="s">
        <v>39</v>
      </c>
      <c r="E13" s="63">
        <f>SUM(E9:E11)</f>
        <v>194912505</v>
      </c>
      <c r="F13" s="63">
        <f t="shared" ref="F13:G13" si="0">SUM(F9:F11)</f>
        <v>0</v>
      </c>
      <c r="G13" s="63">
        <f t="shared" si="0"/>
        <v>75825978</v>
      </c>
    </row>
    <row r="14" spans="4:7" ht="15.75" thickTop="1" x14ac:dyDescent="0.25">
      <c r="D14" s="11" t="s">
        <v>1</v>
      </c>
      <c r="E14" s="15" t="s">
        <v>1</v>
      </c>
      <c r="F14" s="11" t="s">
        <v>1</v>
      </c>
      <c r="G14" s="29" t="s">
        <v>1</v>
      </c>
    </row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S32"/>
  <sheetViews>
    <sheetView workbookViewId="0">
      <selection activeCell="S30" sqref="S30"/>
    </sheetView>
  </sheetViews>
  <sheetFormatPr defaultRowHeight="15" x14ac:dyDescent="0.25"/>
  <cols>
    <col min="4" max="4" width="53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1.42578125" bestFit="1" customWidth="1"/>
    <col min="9" max="9" width="17.7109375" style="10" customWidth="1"/>
    <col min="10" max="10" width="1.42578125" bestFit="1" customWidth="1"/>
    <col min="11" max="11" width="17.7109375" style="10" customWidth="1"/>
    <col min="12" max="12" width="1.42578125" bestFit="1" customWidth="1"/>
    <col min="13" max="13" width="17.7109375" style="10" customWidth="1"/>
    <col min="14" max="14" width="1.42578125" bestFit="1" customWidth="1"/>
    <col min="15" max="15" width="17.7109375" style="10" customWidth="1"/>
    <col min="16" max="16" width="1.42578125" bestFit="1" customWidth="1"/>
    <col min="17" max="17" width="17.85546875" style="10" customWidth="1"/>
    <col min="18" max="18" width="1.42578125" bestFit="1" customWidth="1"/>
    <col min="19" max="19" width="17.7109375" style="10" customWidth="1"/>
  </cols>
  <sheetData>
    <row r="1" spans="4:19" ht="26.25" x14ac:dyDescent="0.4">
      <c r="D1" s="103" t="s">
        <v>92</v>
      </c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4:19" ht="21" x14ac:dyDescent="0.35">
      <c r="D2" s="101" t="s">
        <v>106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4:19" x14ac:dyDescent="0.25">
      <c r="D3" s="102" t="str">
        <f>+BALANÇO!D3</f>
        <v>Exercícios Findos em 31 de dezembro de 2021 e 2020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5" spans="4:19" x14ac:dyDescent="0.25">
      <c r="D5" s="3"/>
      <c r="E5" s="20" t="s">
        <v>1</v>
      </c>
      <c r="F5" s="19" t="s">
        <v>1</v>
      </c>
      <c r="G5" s="20" t="s">
        <v>1</v>
      </c>
      <c r="H5" s="19" t="s">
        <v>1</v>
      </c>
      <c r="I5" s="104" t="s">
        <v>1</v>
      </c>
      <c r="J5" s="104"/>
      <c r="K5" s="104"/>
      <c r="L5" s="104"/>
      <c r="M5" s="104"/>
      <c r="N5" s="18" t="s">
        <v>1</v>
      </c>
      <c r="O5" s="28"/>
      <c r="P5" s="18" t="s">
        <v>1</v>
      </c>
      <c r="Q5" s="20" t="s">
        <v>1</v>
      </c>
      <c r="R5" s="19" t="s">
        <v>1</v>
      </c>
      <c r="S5" s="20" t="s">
        <v>1</v>
      </c>
    </row>
    <row r="6" spans="4:19" ht="15.75" thickBot="1" x14ac:dyDescent="0.3">
      <c r="D6" s="19" t="s">
        <v>1</v>
      </c>
      <c r="E6" s="20" t="s">
        <v>1</v>
      </c>
      <c r="F6" s="21" t="s">
        <v>1</v>
      </c>
      <c r="G6" s="105" t="s">
        <v>41</v>
      </c>
      <c r="H6" s="105"/>
      <c r="I6" s="105"/>
      <c r="J6" s="105"/>
      <c r="K6" s="105"/>
      <c r="L6" s="105"/>
      <c r="M6" s="105"/>
      <c r="N6" s="18" t="s">
        <v>1</v>
      </c>
      <c r="O6" s="28"/>
      <c r="P6" s="21" t="s">
        <v>1</v>
      </c>
      <c r="Q6" s="20" t="s">
        <v>1</v>
      </c>
      <c r="R6" s="21" t="s">
        <v>1</v>
      </c>
      <c r="S6" s="20" t="s">
        <v>1</v>
      </c>
    </row>
    <row r="7" spans="4:19" ht="24.75" thickBot="1" x14ac:dyDescent="0.3">
      <c r="D7" s="19" t="s">
        <v>1</v>
      </c>
      <c r="E7" s="20" t="s">
        <v>42</v>
      </c>
      <c r="F7" s="22" t="s">
        <v>1</v>
      </c>
      <c r="G7" s="28" t="s">
        <v>43</v>
      </c>
      <c r="H7" s="25" t="s">
        <v>1</v>
      </c>
      <c r="I7" s="20" t="s">
        <v>44</v>
      </c>
      <c r="J7" s="22" t="s">
        <v>1</v>
      </c>
      <c r="K7" s="20" t="s">
        <v>45</v>
      </c>
      <c r="L7" s="26" t="s">
        <v>1</v>
      </c>
      <c r="M7" s="27" t="s">
        <v>46</v>
      </c>
      <c r="N7" s="20" t="s">
        <v>1</v>
      </c>
      <c r="O7" s="28" t="s">
        <v>40</v>
      </c>
      <c r="P7" s="22" t="s">
        <v>1</v>
      </c>
      <c r="Q7" s="20" t="s">
        <v>47</v>
      </c>
      <c r="R7" s="22" t="s">
        <v>1</v>
      </c>
      <c r="S7" s="20" t="s">
        <v>46</v>
      </c>
    </row>
    <row r="8" spans="4:19" ht="15.75" thickBot="1" x14ac:dyDescent="0.3">
      <c r="D8" s="19" t="s">
        <v>104</v>
      </c>
      <c r="E8" s="68">
        <v>177366592</v>
      </c>
      <c r="F8" s="34">
        <v>0</v>
      </c>
      <c r="G8" s="68">
        <v>31976765</v>
      </c>
      <c r="H8" s="34">
        <v>0</v>
      </c>
      <c r="I8" s="68">
        <v>35473318</v>
      </c>
      <c r="J8" s="34">
        <v>0</v>
      </c>
      <c r="K8" s="68">
        <v>0</v>
      </c>
      <c r="L8" s="34">
        <v>0</v>
      </c>
      <c r="M8" s="68">
        <v>67450083</v>
      </c>
      <c r="N8" s="34">
        <v>0</v>
      </c>
      <c r="O8" s="68">
        <v>118204055</v>
      </c>
      <c r="P8" s="34">
        <v>0</v>
      </c>
      <c r="Q8" s="69">
        <v>0</v>
      </c>
      <c r="R8" s="34">
        <v>0</v>
      </c>
      <c r="S8" s="68">
        <v>363020730</v>
      </c>
    </row>
    <row r="9" spans="4:19" ht="15.75" thickTop="1" x14ac:dyDescent="0.25">
      <c r="D9" s="19" t="s">
        <v>1</v>
      </c>
      <c r="E9" s="34" t="s">
        <v>1</v>
      </c>
      <c r="F9" s="34" t="s">
        <v>1</v>
      </c>
      <c r="G9" s="34" t="s">
        <v>1</v>
      </c>
      <c r="H9" s="34" t="s">
        <v>1</v>
      </c>
      <c r="I9" s="34"/>
      <c r="J9" s="34"/>
      <c r="K9" s="34"/>
      <c r="L9" s="34" t="s">
        <v>1</v>
      </c>
      <c r="M9" s="70"/>
      <c r="N9" s="34" t="s">
        <v>1</v>
      </c>
      <c r="O9" s="34" t="s">
        <v>1</v>
      </c>
      <c r="P9" s="34" t="s">
        <v>1</v>
      </c>
      <c r="Q9" s="34" t="s">
        <v>1</v>
      </c>
      <c r="R9" s="34" t="s">
        <v>1</v>
      </c>
      <c r="S9" s="34" t="s">
        <v>1</v>
      </c>
    </row>
    <row r="10" spans="4:19" x14ac:dyDescent="0.25">
      <c r="D10" s="17" t="s">
        <v>146</v>
      </c>
      <c r="E10" s="86"/>
      <c r="F10" s="86" t="s">
        <v>1</v>
      </c>
      <c r="G10" s="86"/>
      <c r="H10" s="86" t="s">
        <v>1</v>
      </c>
      <c r="I10" s="86"/>
      <c r="J10" s="86" t="s">
        <v>1</v>
      </c>
      <c r="K10" s="86"/>
      <c r="L10" s="86" t="s">
        <v>1</v>
      </c>
      <c r="M10" s="86"/>
      <c r="N10" s="86" t="s">
        <v>1</v>
      </c>
      <c r="O10" s="90">
        <v>-118204055</v>
      </c>
      <c r="P10" s="86" t="s">
        <v>1</v>
      </c>
      <c r="Q10" s="86"/>
      <c r="R10" s="86" t="s">
        <v>1</v>
      </c>
      <c r="S10" s="76">
        <f>SUM(M10:Q10)</f>
        <v>-118204055</v>
      </c>
    </row>
    <row r="11" spans="4:19" x14ac:dyDescent="0.25">
      <c r="D11" s="17" t="s">
        <v>98</v>
      </c>
      <c r="E11" s="90">
        <v>30246338</v>
      </c>
      <c r="F11" s="80"/>
      <c r="G11" s="81">
        <f>-E11</f>
        <v>-30246338</v>
      </c>
      <c r="H11" s="86"/>
      <c r="I11" s="86"/>
      <c r="J11" s="86"/>
      <c r="K11" s="81"/>
      <c r="L11" s="86"/>
      <c r="M11" s="81">
        <f>+G11+I11+K11</f>
        <v>-30246338</v>
      </c>
      <c r="N11" s="86"/>
      <c r="O11" s="81"/>
      <c r="P11" s="86"/>
      <c r="Q11" s="86"/>
      <c r="R11" s="86"/>
      <c r="S11" s="76"/>
    </row>
    <row r="12" spans="4:19" x14ac:dyDescent="0.25">
      <c r="D12" s="17" t="s">
        <v>48</v>
      </c>
      <c r="E12" s="81"/>
      <c r="F12" s="86"/>
      <c r="G12" s="81"/>
      <c r="H12" s="86"/>
      <c r="I12" s="86"/>
      <c r="J12" s="86"/>
      <c r="K12" s="86"/>
      <c r="L12" s="86"/>
      <c r="M12" s="81"/>
      <c r="N12" s="86"/>
      <c r="O12" s="81"/>
      <c r="P12" s="86"/>
      <c r="Q12" s="81">
        <v>75825978</v>
      </c>
      <c r="R12" s="86"/>
      <c r="S12" s="76">
        <v>75825978</v>
      </c>
    </row>
    <row r="13" spans="4:19" x14ac:dyDescent="0.25">
      <c r="D13" s="17" t="s">
        <v>147</v>
      </c>
      <c r="E13" s="81"/>
      <c r="F13" s="86"/>
      <c r="G13" s="81"/>
      <c r="H13" s="86"/>
      <c r="I13" s="81"/>
      <c r="J13" s="86"/>
      <c r="K13" s="81"/>
      <c r="L13" s="86"/>
      <c r="M13" s="81"/>
      <c r="N13" s="21"/>
      <c r="O13" s="21"/>
      <c r="P13" s="86"/>
      <c r="Q13" s="81"/>
      <c r="R13" s="86"/>
      <c r="S13" s="86"/>
    </row>
    <row r="14" spans="4:19" x14ac:dyDescent="0.25">
      <c r="D14" s="17" t="s">
        <v>148</v>
      </c>
      <c r="E14" s="81"/>
      <c r="F14" s="86"/>
      <c r="G14" s="81"/>
      <c r="H14" s="86"/>
      <c r="I14" s="90">
        <v>3791299</v>
      </c>
      <c r="J14" s="86"/>
      <c r="K14" s="81"/>
      <c r="L14" s="86"/>
      <c r="M14" s="81">
        <f t="shared" ref="M14:M15" si="0">+G14+I14+K14</f>
        <v>3791299</v>
      </c>
      <c r="N14" s="21"/>
      <c r="O14" s="21"/>
      <c r="P14" s="86"/>
      <c r="Q14" s="81">
        <v>-3791299</v>
      </c>
      <c r="R14" s="86"/>
      <c r="S14" s="86"/>
    </row>
    <row r="15" spans="4:19" x14ac:dyDescent="0.25">
      <c r="D15" s="17" t="s">
        <v>149</v>
      </c>
      <c r="E15" s="21"/>
      <c r="F15" s="86"/>
      <c r="G15" s="90">
        <v>11184222</v>
      </c>
      <c r="H15" s="86"/>
      <c r="I15" s="21"/>
      <c r="J15" s="86"/>
      <c r="K15" s="21"/>
      <c r="L15" s="86"/>
      <c r="M15" s="81">
        <f t="shared" si="0"/>
        <v>11184222</v>
      </c>
      <c r="N15" s="21"/>
      <c r="O15" s="21"/>
      <c r="P15" s="86"/>
      <c r="Q15" s="81">
        <v>-11184222</v>
      </c>
      <c r="R15" s="86"/>
      <c r="S15" s="76"/>
    </row>
    <row r="16" spans="4:19" x14ac:dyDescent="0.25">
      <c r="D16" s="17" t="s">
        <v>150</v>
      </c>
      <c r="E16" s="21"/>
      <c r="F16" s="86"/>
      <c r="G16" s="21"/>
      <c r="H16" s="86"/>
      <c r="I16" s="81"/>
      <c r="J16" s="86"/>
      <c r="K16" s="21"/>
      <c r="L16" s="86"/>
      <c r="M16" s="81"/>
      <c r="N16" s="21"/>
      <c r="O16" s="90">
        <v>44162627</v>
      </c>
      <c r="P16" s="86"/>
      <c r="Q16" s="81">
        <v>-44162627</v>
      </c>
      <c r="R16" s="86"/>
      <c r="S16" s="86"/>
    </row>
    <row r="17" spans="4:19" x14ac:dyDescent="0.25">
      <c r="D17" s="17" t="s">
        <v>154</v>
      </c>
      <c r="E17" s="21"/>
      <c r="F17" s="86"/>
      <c r="G17" s="81"/>
      <c r="H17" s="86"/>
      <c r="I17" s="81"/>
      <c r="J17" s="86"/>
      <c r="K17" s="81"/>
      <c r="L17" s="86"/>
      <c r="M17" s="81"/>
      <c r="N17" s="21"/>
      <c r="O17" s="21"/>
      <c r="P17" s="86"/>
      <c r="Q17" s="81">
        <v>-4838703</v>
      </c>
      <c r="R17" s="86"/>
      <c r="S17" s="76">
        <v>-4838703</v>
      </c>
    </row>
    <row r="18" spans="4:19" ht="15.75" thickBot="1" x14ac:dyDescent="0.3">
      <c r="D18" s="17" t="s">
        <v>151</v>
      </c>
      <c r="E18" s="21"/>
      <c r="F18" s="99"/>
      <c r="G18" s="21"/>
      <c r="H18" s="99"/>
      <c r="I18" s="21"/>
      <c r="J18" s="99"/>
      <c r="K18" s="21"/>
      <c r="L18" s="99"/>
      <c r="M18" s="21"/>
      <c r="N18" s="100"/>
      <c r="O18" s="21"/>
      <c r="P18" s="99"/>
      <c r="Q18" s="81">
        <v>-11849127</v>
      </c>
      <c r="R18" s="99"/>
      <c r="S18" s="76">
        <v>-11849127</v>
      </c>
    </row>
    <row r="19" spans="4:19" x14ac:dyDescent="0.25">
      <c r="D19" s="19" t="s">
        <v>97</v>
      </c>
      <c r="E19" s="72">
        <f t="shared" ref="E19:P19" si="1">SUM(E8:E18)</f>
        <v>207612930</v>
      </c>
      <c r="F19" s="98">
        <f t="shared" si="1"/>
        <v>0</v>
      </c>
      <c r="G19" s="72">
        <f t="shared" si="1"/>
        <v>12914649</v>
      </c>
      <c r="H19" s="98">
        <f t="shared" si="1"/>
        <v>0</v>
      </c>
      <c r="I19" s="72">
        <f t="shared" si="1"/>
        <v>39264617</v>
      </c>
      <c r="J19" s="98">
        <f t="shared" si="1"/>
        <v>0</v>
      </c>
      <c r="K19" s="72">
        <f t="shared" si="1"/>
        <v>0</v>
      </c>
      <c r="L19" s="98">
        <f t="shared" si="1"/>
        <v>0</v>
      </c>
      <c r="M19" s="72">
        <f t="shared" si="1"/>
        <v>52179266</v>
      </c>
      <c r="N19" s="98">
        <f t="shared" si="1"/>
        <v>0</v>
      </c>
      <c r="O19" s="72">
        <f t="shared" si="1"/>
        <v>44162627</v>
      </c>
      <c r="P19" s="98">
        <f t="shared" si="1"/>
        <v>0</v>
      </c>
      <c r="Q19" s="72">
        <f>SUM(Q12:Q18)</f>
        <v>0</v>
      </c>
      <c r="R19" s="98">
        <f>SUM(R8:R18)</f>
        <v>0</v>
      </c>
      <c r="S19" s="72">
        <f>SUM(S8:S18)</f>
        <v>303954823</v>
      </c>
    </row>
    <row r="20" spans="4:19" x14ac:dyDescent="0.25">
      <c r="D20" s="17"/>
      <c r="E20" s="80"/>
      <c r="F20" s="86" t="s">
        <v>1</v>
      </c>
      <c r="G20" s="80"/>
      <c r="H20" s="86" t="s">
        <v>1</v>
      </c>
      <c r="I20" s="80"/>
      <c r="J20" s="86" t="s">
        <v>1</v>
      </c>
      <c r="K20" s="80"/>
      <c r="L20" s="86" t="s">
        <v>1</v>
      </c>
      <c r="M20" s="34"/>
      <c r="N20" s="86" t="s">
        <v>1</v>
      </c>
      <c r="O20" s="21"/>
      <c r="P20" s="86" t="s">
        <v>1</v>
      </c>
      <c r="Q20" s="80"/>
      <c r="R20" s="86" t="s">
        <v>1</v>
      </c>
      <c r="S20" s="80"/>
    </row>
    <row r="21" spans="4:19" x14ac:dyDescent="0.25">
      <c r="D21" s="17" t="s">
        <v>146</v>
      </c>
      <c r="E21" s="80"/>
      <c r="F21" s="86"/>
      <c r="G21" s="80"/>
      <c r="H21" s="86"/>
      <c r="I21" s="80"/>
      <c r="J21" s="86"/>
      <c r="K21" s="80"/>
      <c r="L21" s="86"/>
      <c r="M21" s="34"/>
      <c r="N21" s="86"/>
      <c r="O21" s="81">
        <v>-44162627</v>
      </c>
      <c r="P21" s="86"/>
      <c r="Q21" s="80"/>
      <c r="R21" s="86"/>
      <c r="S21" s="81">
        <v>-44162627</v>
      </c>
    </row>
    <row r="22" spans="4:19" x14ac:dyDescent="0.25">
      <c r="D22" s="17" t="s">
        <v>152</v>
      </c>
      <c r="E22" s="90">
        <v>11184222</v>
      </c>
      <c r="G22" s="90">
        <f>-E22</f>
        <v>-11184222</v>
      </c>
      <c r="H22" s="80"/>
      <c r="I22" s="81"/>
      <c r="J22" s="80"/>
      <c r="K22" s="81"/>
      <c r="L22" s="80"/>
      <c r="M22" s="81">
        <f t="shared" ref="M22:M23" si="2">+G22+I22+K22</f>
        <v>-11184222</v>
      </c>
      <c r="N22" s="21"/>
      <c r="O22" s="21"/>
      <c r="P22" s="80"/>
      <c r="Q22" s="21"/>
      <c r="R22" s="80"/>
      <c r="S22" s="86"/>
    </row>
    <row r="23" spans="4:19" x14ac:dyDescent="0.25">
      <c r="D23" s="17" t="s">
        <v>153</v>
      </c>
      <c r="E23" s="90">
        <v>1730427</v>
      </c>
      <c r="G23" s="90">
        <f>-E23</f>
        <v>-1730427</v>
      </c>
      <c r="H23" s="86"/>
      <c r="I23" s="81"/>
      <c r="J23" s="86"/>
      <c r="K23" s="81"/>
      <c r="L23" s="86"/>
      <c r="M23" s="81">
        <f t="shared" si="2"/>
        <v>-1730427</v>
      </c>
      <c r="N23" s="21"/>
      <c r="O23" s="21"/>
      <c r="P23" s="86"/>
      <c r="Q23" s="21"/>
      <c r="R23" s="86"/>
      <c r="S23" s="86"/>
    </row>
    <row r="24" spans="4:19" x14ac:dyDescent="0.25">
      <c r="D24" s="17" t="s">
        <v>48</v>
      </c>
      <c r="H24" s="86"/>
      <c r="I24" s="81"/>
      <c r="J24" s="86"/>
      <c r="K24" s="81"/>
      <c r="L24" s="86"/>
      <c r="M24" s="81"/>
      <c r="N24" s="21"/>
      <c r="O24" s="21"/>
      <c r="P24" s="86"/>
      <c r="Q24" s="81">
        <v>194912505</v>
      </c>
      <c r="R24" s="86"/>
      <c r="S24" s="81">
        <v>194912505</v>
      </c>
    </row>
    <row r="25" spans="4:19" x14ac:dyDescent="0.25">
      <c r="D25" s="17" t="s">
        <v>147</v>
      </c>
      <c r="E25" s="21"/>
      <c r="F25" s="34"/>
      <c r="G25" s="21"/>
      <c r="H25" s="34"/>
      <c r="I25" s="21"/>
      <c r="J25" s="34"/>
      <c r="K25" s="21"/>
      <c r="L25" s="34"/>
      <c r="M25" s="81"/>
      <c r="N25" s="21"/>
      <c r="O25" s="21"/>
      <c r="P25" s="34"/>
      <c r="Q25" s="81"/>
      <c r="R25" s="34"/>
      <c r="S25" s="76"/>
    </row>
    <row r="26" spans="4:19" x14ac:dyDescent="0.25">
      <c r="D26" s="17" t="s">
        <v>148</v>
      </c>
      <c r="E26" s="21"/>
      <c r="F26" s="34"/>
      <c r="G26" s="21"/>
      <c r="H26" s="34"/>
      <c r="I26" s="90">
        <v>4840898</v>
      </c>
      <c r="J26" s="34"/>
      <c r="K26" s="21"/>
      <c r="L26" s="34"/>
      <c r="M26" s="81">
        <f t="shared" ref="M26:M27" si="3">+G26+I26+K26</f>
        <v>4840898</v>
      </c>
      <c r="N26" s="21"/>
      <c r="O26" s="21"/>
      <c r="P26" s="34"/>
      <c r="Q26" s="81">
        <v>-4840898</v>
      </c>
      <c r="R26" s="34"/>
      <c r="S26" s="86"/>
    </row>
    <row r="27" spans="4:19" x14ac:dyDescent="0.25">
      <c r="D27" s="17" t="s">
        <v>149</v>
      </c>
      <c r="E27" s="21"/>
      <c r="F27" s="34"/>
      <c r="G27" s="90">
        <v>17918628</v>
      </c>
      <c r="H27" s="34"/>
      <c r="I27" s="71"/>
      <c r="J27" s="34"/>
      <c r="K27" s="71"/>
      <c r="L27" s="34"/>
      <c r="M27" s="81">
        <f t="shared" si="3"/>
        <v>17918628</v>
      </c>
      <c r="N27" s="21"/>
      <c r="O27" s="21"/>
      <c r="P27" s="34"/>
      <c r="Q27" s="81">
        <v>-17918628</v>
      </c>
      <c r="R27" s="34"/>
      <c r="S27" s="86"/>
    </row>
    <row r="28" spans="4:19" x14ac:dyDescent="0.25">
      <c r="D28" s="17" t="s">
        <v>154</v>
      </c>
      <c r="E28" s="21"/>
      <c r="F28" s="34"/>
      <c r="G28" s="21"/>
      <c r="H28" s="34"/>
      <c r="I28" s="21"/>
      <c r="J28" s="34"/>
      <c r="K28" s="21"/>
      <c r="L28" s="34"/>
      <c r="M28" s="21"/>
      <c r="N28" s="21"/>
      <c r="P28" s="34"/>
      <c r="Q28" s="81">
        <v>-32120738</v>
      </c>
      <c r="R28" s="34"/>
      <c r="S28" s="81">
        <v>-32120738</v>
      </c>
    </row>
    <row r="29" spans="4:19" x14ac:dyDescent="0.25">
      <c r="D29" s="17" t="s">
        <v>150</v>
      </c>
      <c r="E29" s="21"/>
      <c r="F29" s="34"/>
      <c r="G29" s="21"/>
      <c r="H29" s="34"/>
      <c r="I29" s="21"/>
      <c r="J29" s="34"/>
      <c r="K29" s="21"/>
      <c r="L29" s="34"/>
      <c r="M29" s="21"/>
      <c r="N29" s="21"/>
      <c r="O29" s="90">
        <v>127562216</v>
      </c>
      <c r="P29" s="34"/>
      <c r="Q29" s="81">
        <v>-127562216</v>
      </c>
      <c r="R29" s="34"/>
      <c r="S29" s="76"/>
    </row>
    <row r="30" spans="4:19" ht="15.75" thickBot="1" x14ac:dyDescent="0.3">
      <c r="D30" s="17" t="s">
        <v>151</v>
      </c>
      <c r="E30" s="21"/>
      <c r="F30" s="34"/>
      <c r="G30" s="21"/>
      <c r="H30" s="34"/>
      <c r="I30" s="21"/>
      <c r="J30" s="34"/>
      <c r="K30" s="21"/>
      <c r="L30" s="34"/>
      <c r="M30" s="21"/>
      <c r="N30" s="21"/>
      <c r="O30" s="21"/>
      <c r="P30" s="34"/>
      <c r="Q30" s="81">
        <v>-12470025</v>
      </c>
      <c r="R30" s="34"/>
      <c r="S30" s="81">
        <v>-12470025</v>
      </c>
    </row>
    <row r="31" spans="4:19" ht="15.75" thickBot="1" x14ac:dyDescent="0.3">
      <c r="D31" s="19" t="s">
        <v>105</v>
      </c>
      <c r="E31" s="68">
        <f t="shared" ref="E31:J31" si="4">SUM(E19:E30)</f>
        <v>220527579</v>
      </c>
      <c r="F31" s="98">
        <f t="shared" si="4"/>
        <v>0</v>
      </c>
      <c r="G31" s="68">
        <f t="shared" si="4"/>
        <v>17918628</v>
      </c>
      <c r="H31" s="98">
        <f t="shared" si="4"/>
        <v>0</v>
      </c>
      <c r="I31" s="68">
        <f t="shared" si="4"/>
        <v>44105515</v>
      </c>
      <c r="J31" s="98">
        <f t="shared" si="4"/>
        <v>0</v>
      </c>
      <c r="K31" s="68">
        <v>0</v>
      </c>
      <c r="L31" s="98">
        <f>SUM(L19:L30)</f>
        <v>0</v>
      </c>
      <c r="M31" s="68">
        <f>SUM(M19:M30)</f>
        <v>62024143</v>
      </c>
      <c r="N31" s="98">
        <f>SUM(N19:N30)</f>
        <v>0</v>
      </c>
      <c r="O31" s="68">
        <f>SUM(O19:O30)</f>
        <v>127562216</v>
      </c>
      <c r="P31" s="98">
        <f>SUM(P19:P30)</f>
        <v>0</v>
      </c>
      <c r="Q31" s="68">
        <f>SUM(Q24:Q30)</f>
        <v>0</v>
      </c>
      <c r="R31" s="98">
        <f>SUM(R19:R30)</f>
        <v>0</v>
      </c>
      <c r="S31" s="68">
        <f>SUM(S19:S30)</f>
        <v>410113938</v>
      </c>
    </row>
    <row r="32" spans="4:19" ht="15.75" thickTop="1" x14ac:dyDescent="0.25"/>
  </sheetData>
  <mergeCells count="5">
    <mergeCell ref="D1:S1"/>
    <mergeCell ref="I5:M5"/>
    <mergeCell ref="G6:M6"/>
    <mergeCell ref="D2:S2"/>
    <mergeCell ref="D3:S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H52"/>
  <sheetViews>
    <sheetView topLeftCell="A22" workbookViewId="0">
      <selection activeCell="E55" sqref="E55"/>
    </sheetView>
  </sheetViews>
  <sheetFormatPr defaultRowHeight="15" x14ac:dyDescent="0.25"/>
  <cols>
    <col min="4" max="4" width="53.4257812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8" ht="26.25" x14ac:dyDescent="0.4">
      <c r="D1" s="103" t="s">
        <v>92</v>
      </c>
      <c r="E1" s="103"/>
      <c r="F1" s="103"/>
      <c r="G1" s="103"/>
    </row>
    <row r="2" spans="4:8" ht="21" x14ac:dyDescent="0.35">
      <c r="D2" s="101" t="s">
        <v>107</v>
      </c>
      <c r="E2" s="101"/>
      <c r="F2" s="101"/>
      <c r="G2" s="101"/>
    </row>
    <row r="3" spans="4:8" x14ac:dyDescent="0.25">
      <c r="D3" s="102" t="str">
        <f>+BALANÇO!D3</f>
        <v>Exercícios Findos em 31 de dezembro de 2021 e 2020</v>
      </c>
      <c r="E3" s="102"/>
      <c r="F3" s="102"/>
      <c r="G3" s="102"/>
    </row>
    <row r="6" spans="4:8" ht="15.75" thickBot="1" x14ac:dyDescent="0.3">
      <c r="D6" s="11" t="s">
        <v>1</v>
      </c>
      <c r="E6" s="44">
        <v>2021</v>
      </c>
      <c r="F6" s="11" t="s">
        <v>1</v>
      </c>
      <c r="G6" s="44">
        <v>2020</v>
      </c>
      <c r="H6" s="5"/>
    </row>
    <row r="7" spans="4:8" x14ac:dyDescent="0.25">
      <c r="D7" s="13" t="s">
        <v>1</v>
      </c>
      <c r="E7" s="29" t="s">
        <v>1</v>
      </c>
      <c r="F7" s="11"/>
      <c r="G7" s="29" t="s">
        <v>1</v>
      </c>
      <c r="H7" s="5"/>
    </row>
    <row r="8" spans="4:8" x14ac:dyDescent="0.25">
      <c r="D8" s="13" t="s">
        <v>49</v>
      </c>
      <c r="E8" s="29" t="s">
        <v>1</v>
      </c>
      <c r="F8" s="11"/>
      <c r="G8" s="29" t="s">
        <v>1</v>
      </c>
      <c r="H8" s="5"/>
    </row>
    <row r="9" spans="4:8" x14ac:dyDescent="0.25">
      <c r="D9" s="11" t="s">
        <v>48</v>
      </c>
      <c r="E9" s="91">
        <v>194912505</v>
      </c>
      <c r="F9" s="55"/>
      <c r="G9" s="91">
        <v>75825978</v>
      </c>
      <c r="H9" s="5"/>
    </row>
    <row r="10" spans="4:8" x14ac:dyDescent="0.25">
      <c r="D10" s="11" t="s">
        <v>50</v>
      </c>
      <c r="E10" s="61"/>
      <c r="F10" s="55"/>
      <c r="G10" s="61"/>
      <c r="H10" s="5"/>
    </row>
    <row r="11" spans="4:8" ht="14.25" customHeight="1" x14ac:dyDescent="0.25">
      <c r="D11" s="11" t="s">
        <v>51</v>
      </c>
      <c r="E11" s="56">
        <v>26568207</v>
      </c>
      <c r="F11" s="55"/>
      <c r="G11" s="56">
        <v>23107311</v>
      </c>
      <c r="H11" s="5"/>
    </row>
    <row r="12" spans="4:8" x14ac:dyDescent="0.25">
      <c r="D12" s="11" t="s">
        <v>52</v>
      </c>
      <c r="E12" s="56">
        <v>32131282</v>
      </c>
      <c r="F12" s="55"/>
      <c r="G12" s="56">
        <v>1775232</v>
      </c>
      <c r="H12" s="5"/>
    </row>
    <row r="13" spans="4:8" x14ac:dyDescent="0.25">
      <c r="D13" s="11" t="s">
        <v>53</v>
      </c>
      <c r="E13" s="56">
        <v>-198017</v>
      </c>
      <c r="F13" s="55"/>
      <c r="G13" s="56">
        <v>-123818</v>
      </c>
      <c r="H13" s="5"/>
    </row>
    <row r="14" spans="4:8" x14ac:dyDescent="0.25">
      <c r="D14" s="11" t="s">
        <v>54</v>
      </c>
      <c r="E14" s="56">
        <v>-4596156</v>
      </c>
      <c r="F14" s="55"/>
      <c r="G14" s="56">
        <v>758522</v>
      </c>
      <c r="H14" s="5"/>
    </row>
    <row r="15" spans="4:8" x14ac:dyDescent="0.25">
      <c r="D15" s="11" t="s">
        <v>55</v>
      </c>
      <c r="E15" s="56">
        <v>5519425</v>
      </c>
      <c r="F15" s="55"/>
      <c r="G15" s="56">
        <v>1558852</v>
      </c>
      <c r="H15" s="30"/>
    </row>
    <row r="16" spans="4:8" ht="15.75" thickBot="1" x14ac:dyDescent="0.3">
      <c r="D16" s="11" t="s">
        <v>99</v>
      </c>
      <c r="E16" s="94">
        <v>0</v>
      </c>
      <c r="F16" s="55"/>
      <c r="G16" s="58">
        <v>1200000</v>
      </c>
      <c r="H16" s="30"/>
    </row>
    <row r="17" spans="4:8" x14ac:dyDescent="0.25">
      <c r="D17" s="11" t="s">
        <v>1</v>
      </c>
      <c r="E17" s="56">
        <f>SUM(E9:E16)</f>
        <v>254337246</v>
      </c>
      <c r="F17" s="56">
        <f t="shared" ref="F17" si="0">SUM(F9:F16)</f>
        <v>0</v>
      </c>
      <c r="G17" s="56">
        <f>SUM(G9:G16)</f>
        <v>104102077</v>
      </c>
      <c r="H17" s="30"/>
    </row>
    <row r="18" spans="4:8" x14ac:dyDescent="0.25">
      <c r="D18" s="11" t="s">
        <v>56</v>
      </c>
      <c r="E18" s="61"/>
      <c r="F18" s="55"/>
      <c r="G18" s="61"/>
      <c r="H18" s="30"/>
    </row>
    <row r="19" spans="4:8" x14ac:dyDescent="0.25">
      <c r="D19" s="11" t="s">
        <v>57</v>
      </c>
      <c r="E19" s="56">
        <v>20440430</v>
      </c>
      <c r="F19" s="55"/>
      <c r="G19" s="56">
        <v>-38717271</v>
      </c>
      <c r="H19" s="30"/>
    </row>
    <row r="20" spans="4:8" x14ac:dyDescent="0.25">
      <c r="D20" s="11" t="s">
        <v>6</v>
      </c>
      <c r="E20" s="56">
        <v>-631432</v>
      </c>
      <c r="F20" s="55"/>
      <c r="G20" s="56">
        <v>-101596</v>
      </c>
      <c r="H20" s="30"/>
    </row>
    <row r="21" spans="4:8" x14ac:dyDescent="0.25">
      <c r="D21" s="11" t="s">
        <v>58</v>
      </c>
      <c r="E21" s="56">
        <v>-162556362</v>
      </c>
      <c r="F21" s="55"/>
      <c r="G21" s="56">
        <v>-11339679</v>
      </c>
      <c r="H21" s="5"/>
    </row>
    <row r="22" spans="4:8" x14ac:dyDescent="0.25">
      <c r="D22" s="11" t="s">
        <v>95</v>
      </c>
      <c r="E22" s="56">
        <v>-4472245</v>
      </c>
      <c r="F22" s="55"/>
      <c r="G22" s="95">
        <v>0</v>
      </c>
      <c r="H22" s="5"/>
    </row>
    <row r="23" spans="4:8" x14ac:dyDescent="0.25">
      <c r="D23" s="11" t="s">
        <v>100</v>
      </c>
      <c r="E23" s="56">
        <v>-648508</v>
      </c>
      <c r="F23" s="55"/>
      <c r="G23" s="56">
        <v>-348026</v>
      </c>
      <c r="H23" s="5"/>
    </row>
    <row r="24" spans="4:8" ht="15.75" thickBot="1" x14ac:dyDescent="0.3">
      <c r="D24" s="11" t="s">
        <v>59</v>
      </c>
      <c r="E24" s="58">
        <v>-11046759</v>
      </c>
      <c r="F24" s="55"/>
      <c r="G24" s="58">
        <v>3566162</v>
      </c>
      <c r="H24" s="5"/>
    </row>
    <row r="25" spans="4:8" x14ac:dyDescent="0.25">
      <c r="D25" s="11" t="s">
        <v>1</v>
      </c>
      <c r="E25" s="56">
        <f>SUM(E19:E24)</f>
        <v>-158914876</v>
      </c>
      <c r="F25" s="56">
        <f t="shared" ref="F25" si="1">SUM(F19:F24)</f>
        <v>0</v>
      </c>
      <c r="G25" s="56">
        <f>SUM(G19:G24)</f>
        <v>-46940410</v>
      </c>
      <c r="H25" s="5"/>
    </row>
    <row r="26" spans="4:8" x14ac:dyDescent="0.25">
      <c r="D26" s="11" t="s">
        <v>60</v>
      </c>
      <c r="E26" s="61"/>
      <c r="F26" s="55"/>
      <c r="G26" s="61"/>
      <c r="H26" s="5"/>
    </row>
    <row r="27" spans="4:8" x14ac:dyDescent="0.25">
      <c r="D27" s="11" t="s">
        <v>61</v>
      </c>
      <c r="E27" s="56">
        <v>-4900269</v>
      </c>
      <c r="F27" s="55"/>
      <c r="G27" s="56">
        <v>67837191</v>
      </c>
      <c r="H27" s="5"/>
    </row>
    <row r="28" spans="4:8" x14ac:dyDescent="0.25">
      <c r="D28" s="11" t="s">
        <v>62</v>
      </c>
      <c r="E28" s="56">
        <v>82470629</v>
      </c>
      <c r="F28" s="55"/>
      <c r="G28" s="56">
        <v>30477079</v>
      </c>
      <c r="H28" s="5"/>
    </row>
    <row r="29" spans="4:8" x14ac:dyDescent="0.25">
      <c r="D29" s="11" t="s">
        <v>63</v>
      </c>
      <c r="E29" s="56">
        <v>-1558852</v>
      </c>
      <c r="F29" s="55"/>
      <c r="G29" s="56">
        <v>-4298393</v>
      </c>
      <c r="H29" s="5"/>
    </row>
    <row r="30" spans="4:8" ht="15.75" thickBot="1" x14ac:dyDescent="0.3">
      <c r="D30" s="11" t="s">
        <v>64</v>
      </c>
      <c r="E30" s="58">
        <v>958825</v>
      </c>
      <c r="F30" s="55"/>
      <c r="G30" s="58">
        <v>7703758</v>
      </c>
      <c r="H30" s="5"/>
    </row>
    <row r="31" spans="4:8" x14ac:dyDescent="0.25">
      <c r="D31" s="11" t="s">
        <v>65</v>
      </c>
      <c r="E31" s="56">
        <f>SUM(E27:E30)</f>
        <v>76970333</v>
      </c>
      <c r="F31" s="56">
        <f>SUM(F27:F30)</f>
        <v>0</v>
      </c>
      <c r="G31" s="56">
        <f>SUM(G27:G30)</f>
        <v>101719635</v>
      </c>
      <c r="H31" s="5"/>
    </row>
    <row r="32" spans="4:8" x14ac:dyDescent="0.25">
      <c r="D32" s="11" t="s">
        <v>1</v>
      </c>
      <c r="E32" s="61"/>
      <c r="F32" s="55"/>
      <c r="G32" s="61"/>
      <c r="H32" s="5"/>
    </row>
    <row r="33" spans="4:8" x14ac:dyDescent="0.25">
      <c r="D33" s="11" t="s">
        <v>66</v>
      </c>
      <c r="E33" s="96">
        <v>-26676228</v>
      </c>
      <c r="F33" s="55"/>
      <c r="G33" s="96">
        <v>-31586758</v>
      </c>
      <c r="H33" s="5"/>
    </row>
    <row r="34" spans="4:8" x14ac:dyDescent="0.25">
      <c r="D34" s="13" t="s">
        <v>1</v>
      </c>
      <c r="E34" s="62"/>
      <c r="F34" s="12"/>
      <c r="G34" s="62"/>
      <c r="H34" s="5"/>
    </row>
    <row r="35" spans="4:8" x14ac:dyDescent="0.25">
      <c r="D35" s="13" t="s">
        <v>67</v>
      </c>
      <c r="E35" s="60">
        <f>+E17+E25+E31+E33</f>
        <v>145716475</v>
      </c>
      <c r="F35" s="60"/>
      <c r="G35" s="60">
        <f>+G17+G25+G31+G33</f>
        <v>127294544</v>
      </c>
      <c r="H35" s="5"/>
    </row>
    <row r="36" spans="4:8" x14ac:dyDescent="0.25">
      <c r="D36" s="11" t="s">
        <v>1</v>
      </c>
      <c r="E36" s="29"/>
      <c r="F36" s="11"/>
      <c r="G36" s="29"/>
      <c r="H36" s="5"/>
    </row>
    <row r="37" spans="4:8" x14ac:dyDescent="0.25">
      <c r="D37" s="13" t="s">
        <v>68</v>
      </c>
      <c r="E37" s="61"/>
      <c r="F37" s="55"/>
      <c r="G37" s="61"/>
      <c r="H37" s="5"/>
    </row>
    <row r="38" spans="4:8" ht="15.75" thickBot="1" x14ac:dyDescent="0.3">
      <c r="D38" s="11" t="s">
        <v>69</v>
      </c>
      <c r="E38" s="58">
        <v>-56768127</v>
      </c>
      <c r="F38" s="55"/>
      <c r="G38" s="58">
        <v>-56901288</v>
      </c>
      <c r="H38" s="5"/>
    </row>
    <row r="39" spans="4:8" x14ac:dyDescent="0.25">
      <c r="D39" s="11" t="s">
        <v>74</v>
      </c>
      <c r="E39" s="56">
        <f>+E38</f>
        <v>-56768127</v>
      </c>
      <c r="F39" s="55"/>
      <c r="G39" s="56">
        <f>+G38</f>
        <v>-56901288</v>
      </c>
      <c r="H39" s="5"/>
    </row>
    <row r="40" spans="4:8" x14ac:dyDescent="0.25">
      <c r="D40" s="11"/>
      <c r="E40" s="61"/>
      <c r="F40" s="55"/>
      <c r="G40" s="61"/>
      <c r="H40" s="5"/>
    </row>
    <row r="41" spans="4:8" x14ac:dyDescent="0.25">
      <c r="D41" s="13" t="s">
        <v>71</v>
      </c>
      <c r="E41" s="61"/>
      <c r="F41" s="55"/>
      <c r="G41" s="61"/>
      <c r="H41" s="5"/>
    </row>
    <row r="42" spans="4:8" x14ac:dyDescent="0.25">
      <c r="D42" s="11" t="s">
        <v>72</v>
      </c>
      <c r="E42" s="56">
        <v>-12470025</v>
      </c>
      <c r="F42" s="55"/>
      <c r="G42" s="56">
        <v>-11849127</v>
      </c>
      <c r="H42" s="5"/>
    </row>
    <row r="43" spans="4:8" x14ac:dyDescent="0.25">
      <c r="D43" s="11" t="s">
        <v>73</v>
      </c>
      <c r="E43" s="56">
        <v>-49001330</v>
      </c>
      <c r="F43" s="55"/>
      <c r="G43" s="56">
        <v>-146017226</v>
      </c>
      <c r="H43" s="5"/>
    </row>
    <row r="44" spans="4:8" ht="15.75" thickBot="1" x14ac:dyDescent="0.3">
      <c r="D44" s="11" t="s">
        <v>96</v>
      </c>
      <c r="E44" s="58">
        <v>49734209</v>
      </c>
      <c r="F44" s="55"/>
      <c r="G44" s="58">
        <v>-135896</v>
      </c>
      <c r="H44" s="5"/>
    </row>
    <row r="45" spans="4:8" x14ac:dyDescent="0.25">
      <c r="D45" s="11" t="s">
        <v>70</v>
      </c>
      <c r="E45" s="56">
        <f>SUM(E42:E44)</f>
        <v>-11737146</v>
      </c>
      <c r="F45" s="56">
        <f t="shared" ref="F45" si="2">SUM(F42:F44)</f>
        <v>0</v>
      </c>
      <c r="G45" s="56">
        <f>SUM(G42:G44)</f>
        <v>-158002249</v>
      </c>
      <c r="H45" s="5"/>
    </row>
    <row r="46" spans="4:8" x14ac:dyDescent="0.25">
      <c r="D46" s="11" t="s">
        <v>1</v>
      </c>
      <c r="E46" s="61"/>
      <c r="F46" s="55"/>
      <c r="G46" s="61"/>
      <c r="H46" s="5"/>
    </row>
    <row r="47" spans="4:8" ht="15.75" thickBot="1" x14ac:dyDescent="0.3">
      <c r="D47" s="13" t="s">
        <v>75</v>
      </c>
      <c r="E47" s="64">
        <f>SUM(E35,E39,E45)</f>
        <v>77211202</v>
      </c>
      <c r="F47" s="64">
        <f t="shared" ref="F47" si="3">SUM(F35,F39,F45)</f>
        <v>0</v>
      </c>
      <c r="G47" s="64">
        <f>SUM(G35,G39,G45)</f>
        <v>-87608993</v>
      </c>
      <c r="H47" s="5"/>
    </row>
    <row r="48" spans="4:8" ht="15.75" thickTop="1" x14ac:dyDescent="0.25">
      <c r="D48" s="11" t="s">
        <v>1</v>
      </c>
      <c r="E48" s="61"/>
      <c r="F48" s="55"/>
      <c r="G48" s="61"/>
      <c r="H48" s="5"/>
    </row>
    <row r="49" spans="4:8" x14ac:dyDescent="0.25">
      <c r="D49" s="11" t="s">
        <v>76</v>
      </c>
      <c r="E49" s="56">
        <v>55614070</v>
      </c>
      <c r="F49" s="55"/>
      <c r="G49" s="56">
        <v>143223063</v>
      </c>
      <c r="H49" s="5"/>
    </row>
    <row r="50" spans="4:8" ht="15.75" thickBot="1" x14ac:dyDescent="0.3">
      <c r="D50" s="11" t="s">
        <v>77</v>
      </c>
      <c r="E50" s="97">
        <v>132825272</v>
      </c>
      <c r="F50" s="55"/>
      <c r="G50" s="56">
        <v>55614070</v>
      </c>
      <c r="H50" s="5"/>
    </row>
    <row r="51" spans="4:8" ht="15.75" thickBot="1" x14ac:dyDescent="0.3">
      <c r="D51" s="13" t="s">
        <v>78</v>
      </c>
      <c r="E51" s="73">
        <f>E50-E49</f>
        <v>77211202</v>
      </c>
      <c r="F51" s="73">
        <f t="shared" ref="F51" si="4">F50-F49</f>
        <v>0</v>
      </c>
      <c r="G51" s="73">
        <f>G50-G49</f>
        <v>-87608993</v>
      </c>
      <c r="H51" s="5"/>
    </row>
    <row r="52" spans="4:8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51"/>
  <sheetViews>
    <sheetView topLeftCell="A17" workbookViewId="0">
      <selection activeCell="I49" sqref="I49"/>
    </sheetView>
  </sheetViews>
  <sheetFormatPr defaultRowHeight="15" x14ac:dyDescent="0.25"/>
  <cols>
    <col min="4" max="4" width="50.710937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7" ht="26.25" x14ac:dyDescent="0.4">
      <c r="D1" s="103" t="s">
        <v>92</v>
      </c>
      <c r="E1" s="103"/>
      <c r="F1" s="103"/>
      <c r="G1" s="103"/>
    </row>
    <row r="2" spans="4:7" ht="21" x14ac:dyDescent="0.35">
      <c r="D2" s="101" t="s">
        <v>108</v>
      </c>
      <c r="E2" s="101"/>
      <c r="F2" s="101"/>
      <c r="G2" s="101"/>
    </row>
    <row r="3" spans="4:7" x14ac:dyDescent="0.25">
      <c r="D3" s="102" t="str">
        <f>+BALANÇO!D3</f>
        <v>Exercícios Findos em 31 de dezembro de 2021 e 2020</v>
      </c>
      <c r="E3" s="102"/>
      <c r="F3" s="102"/>
      <c r="G3" s="102"/>
    </row>
    <row r="6" spans="4:7" ht="15.75" thickBot="1" x14ac:dyDescent="0.3">
      <c r="D6" s="19" t="s">
        <v>79</v>
      </c>
      <c r="E6" s="33">
        <v>2021</v>
      </c>
      <c r="F6" s="17" t="s">
        <v>1</v>
      </c>
      <c r="G6" s="33">
        <v>2020</v>
      </c>
    </row>
    <row r="7" spans="4:7" x14ac:dyDescent="0.25">
      <c r="D7" s="19" t="s">
        <v>80</v>
      </c>
      <c r="E7" s="20" t="s">
        <v>1</v>
      </c>
      <c r="F7" s="17" t="s">
        <v>1</v>
      </c>
      <c r="G7" s="22" t="s">
        <v>1</v>
      </c>
    </row>
    <row r="8" spans="4:7" x14ac:dyDescent="0.25">
      <c r="D8" s="17" t="s">
        <v>132</v>
      </c>
      <c r="E8" s="81">
        <v>2155034384</v>
      </c>
      <c r="F8" s="74" t="s">
        <v>1</v>
      </c>
      <c r="G8" s="81">
        <v>1385014598</v>
      </c>
    </row>
    <row r="9" spans="4:7" ht="15.75" thickBot="1" x14ac:dyDescent="0.3">
      <c r="D9" s="17" t="s">
        <v>133</v>
      </c>
      <c r="E9" s="75">
        <v>258129143</v>
      </c>
      <c r="F9" s="74" t="s">
        <v>1</v>
      </c>
      <c r="G9" s="75">
        <v>275731581</v>
      </c>
    </row>
    <row r="10" spans="4:7" x14ac:dyDescent="0.25">
      <c r="D10" s="17" t="s">
        <v>1</v>
      </c>
      <c r="E10" s="76">
        <f>SUM(E8:E9)</f>
        <v>2413163527</v>
      </c>
      <c r="F10" s="76">
        <f>SUM(F8:F9)</f>
        <v>0</v>
      </c>
      <c r="G10" s="76">
        <f>SUM(G8:G9)</f>
        <v>1660746179</v>
      </c>
    </row>
    <row r="11" spans="4:7" x14ac:dyDescent="0.25">
      <c r="D11" s="19" t="s">
        <v>81</v>
      </c>
      <c r="E11" s="34"/>
      <c r="F11" s="74" t="s">
        <v>1</v>
      </c>
      <c r="G11" s="86"/>
    </row>
    <row r="12" spans="4:7" x14ac:dyDescent="0.25">
      <c r="D12" s="17" t="s">
        <v>134</v>
      </c>
      <c r="E12" s="81">
        <v>-1876968250</v>
      </c>
      <c r="F12" s="74" t="s">
        <v>1</v>
      </c>
      <c r="G12" s="81">
        <v>-1179872271</v>
      </c>
    </row>
    <row r="13" spans="4:7" ht="15.75" thickBot="1" x14ac:dyDescent="0.3">
      <c r="D13" s="17" t="s">
        <v>135</v>
      </c>
      <c r="E13" s="75">
        <v>-108580448</v>
      </c>
      <c r="F13" s="74" t="s">
        <v>1</v>
      </c>
      <c r="G13" s="75">
        <v>-222138886</v>
      </c>
    </row>
    <row r="14" spans="4:7" ht="15.75" thickBot="1" x14ac:dyDescent="0.3">
      <c r="D14" s="17" t="s">
        <v>1</v>
      </c>
      <c r="E14" s="77">
        <f>SUM(E12:E13)</f>
        <v>-1985548698</v>
      </c>
      <c r="F14" s="77">
        <f t="shared" ref="F14" si="0">SUM(F12:F13)</f>
        <v>0</v>
      </c>
      <c r="G14" s="77">
        <f>SUM(G12:G13)</f>
        <v>-1402011157</v>
      </c>
    </row>
    <row r="15" spans="4:7" x14ac:dyDescent="0.25">
      <c r="D15" s="17" t="s">
        <v>1</v>
      </c>
      <c r="E15" s="21" t="s">
        <v>1</v>
      </c>
      <c r="F15" s="74" t="s">
        <v>1</v>
      </c>
      <c r="G15" s="21" t="s">
        <v>1</v>
      </c>
    </row>
    <row r="16" spans="4:7" x14ac:dyDescent="0.25">
      <c r="D16" s="19" t="s">
        <v>82</v>
      </c>
      <c r="E16" s="76">
        <f>SUM(E10,E14)</f>
        <v>427614829</v>
      </c>
      <c r="F16" s="76">
        <f t="shared" ref="F16" si="1">SUM(F10,F14)</f>
        <v>0</v>
      </c>
      <c r="G16" s="76">
        <f>SUM(G10,G14)</f>
        <v>258735022</v>
      </c>
    </row>
    <row r="17" spans="4:7" x14ac:dyDescent="0.25">
      <c r="D17" s="17" t="s">
        <v>1</v>
      </c>
      <c r="E17" s="21"/>
      <c r="F17" s="74" t="s">
        <v>1</v>
      </c>
      <c r="G17" s="21"/>
    </row>
    <row r="18" spans="4:7" x14ac:dyDescent="0.25">
      <c r="D18" s="19" t="s">
        <v>83</v>
      </c>
      <c r="E18" s="34"/>
      <c r="F18" s="74" t="s">
        <v>1</v>
      </c>
      <c r="G18" s="86"/>
    </row>
    <row r="19" spans="4:7" x14ac:dyDescent="0.25">
      <c r="D19" s="17" t="s">
        <v>130</v>
      </c>
      <c r="E19" s="90">
        <v>-25753737</v>
      </c>
      <c r="F19" s="74" t="s">
        <v>1</v>
      </c>
      <c r="G19" s="90">
        <v>-23107311</v>
      </c>
    </row>
    <row r="20" spans="4:7" ht="15.75" thickBot="1" x14ac:dyDescent="0.3">
      <c r="D20" s="17" t="s">
        <v>1</v>
      </c>
      <c r="E20" s="77">
        <f>E19</f>
        <v>-25753737</v>
      </c>
      <c r="F20" s="74" t="s">
        <v>1</v>
      </c>
      <c r="G20" s="77">
        <f>G19</f>
        <v>-23107311</v>
      </c>
    </row>
    <row r="21" spans="4:7" x14ac:dyDescent="0.25">
      <c r="D21" s="17" t="s">
        <v>1</v>
      </c>
      <c r="E21" s="21"/>
      <c r="F21" s="74" t="s">
        <v>1</v>
      </c>
      <c r="G21" s="21"/>
    </row>
    <row r="22" spans="4:7" x14ac:dyDescent="0.25">
      <c r="D22" s="19" t="s">
        <v>84</v>
      </c>
      <c r="E22" s="76">
        <f>SUM(E16,E20)</f>
        <v>401861092</v>
      </c>
      <c r="F22" s="76">
        <f t="shared" ref="F22" si="2">SUM(F16,F20)</f>
        <v>0</v>
      </c>
      <c r="G22" s="76">
        <f>SUM(G16,G20)</f>
        <v>235627711</v>
      </c>
    </row>
    <row r="23" spans="4:7" x14ac:dyDescent="0.25">
      <c r="D23" s="17" t="s">
        <v>1</v>
      </c>
      <c r="E23" s="21"/>
      <c r="F23" s="74" t="s">
        <v>1</v>
      </c>
      <c r="G23" s="21"/>
    </row>
    <row r="24" spans="4:7" x14ac:dyDescent="0.25">
      <c r="D24" s="19" t="s">
        <v>85</v>
      </c>
      <c r="E24" s="34"/>
      <c r="F24" s="74" t="s">
        <v>1</v>
      </c>
      <c r="G24" s="86"/>
    </row>
    <row r="25" spans="4:7" ht="15.75" thickBot="1" x14ac:dyDescent="0.3">
      <c r="D25" s="17" t="s">
        <v>131</v>
      </c>
      <c r="E25" s="75">
        <v>39993642</v>
      </c>
      <c r="F25" s="74" t="s">
        <v>1</v>
      </c>
      <c r="G25" s="90">
        <v>2846490</v>
      </c>
    </row>
    <row r="26" spans="4:7" ht="15.75" thickBot="1" x14ac:dyDescent="0.3">
      <c r="D26" s="17" t="s">
        <v>1</v>
      </c>
      <c r="E26" s="77">
        <f>E25</f>
        <v>39993642</v>
      </c>
      <c r="F26" s="77">
        <f t="shared" ref="F26" si="3">SUM(F22,F25)</f>
        <v>0</v>
      </c>
      <c r="G26" s="77">
        <f>G25</f>
        <v>2846490</v>
      </c>
    </row>
    <row r="27" spans="4:7" x14ac:dyDescent="0.25">
      <c r="D27" s="17" t="s">
        <v>1</v>
      </c>
      <c r="E27" s="21"/>
      <c r="F27" s="74" t="s">
        <v>1</v>
      </c>
      <c r="G27" s="21"/>
    </row>
    <row r="28" spans="4:7" ht="15.75" thickBot="1" x14ac:dyDescent="0.3">
      <c r="D28" s="19" t="s">
        <v>86</v>
      </c>
      <c r="E28" s="78">
        <f>SUM(E22,E26)</f>
        <v>441854734</v>
      </c>
      <c r="F28" s="78">
        <f t="shared" ref="F28" si="4">SUM(F22,F26)</f>
        <v>0</v>
      </c>
      <c r="G28" s="78">
        <f>SUM(G22,G26)</f>
        <v>238474201</v>
      </c>
    </row>
    <row r="29" spans="4:7" ht="15.75" thickTop="1" x14ac:dyDescent="0.25">
      <c r="D29" s="17" t="s">
        <v>1</v>
      </c>
      <c r="E29" s="21" t="s">
        <v>1</v>
      </c>
      <c r="F29" s="74" t="s">
        <v>1</v>
      </c>
      <c r="G29" s="21" t="s">
        <v>1</v>
      </c>
    </row>
    <row r="30" spans="4:7" x14ac:dyDescent="0.25">
      <c r="D30" s="19" t="s">
        <v>87</v>
      </c>
      <c r="E30" s="34" t="s">
        <v>1</v>
      </c>
      <c r="F30" s="74" t="s">
        <v>1</v>
      </c>
      <c r="G30" s="86" t="s">
        <v>1</v>
      </c>
    </row>
    <row r="31" spans="4:7" x14ac:dyDescent="0.25">
      <c r="D31" s="19" t="s">
        <v>88</v>
      </c>
      <c r="E31" s="34" t="s">
        <v>1</v>
      </c>
      <c r="F31" s="79" t="s">
        <v>1</v>
      </c>
      <c r="G31" s="86" t="s">
        <v>1</v>
      </c>
    </row>
    <row r="32" spans="4:7" x14ac:dyDescent="0.25">
      <c r="D32" s="17" t="s">
        <v>136</v>
      </c>
      <c r="E32" s="81">
        <v>26515934</v>
      </c>
      <c r="F32" s="74" t="s">
        <v>1</v>
      </c>
      <c r="G32" s="81">
        <v>25475287</v>
      </c>
    </row>
    <row r="33" spans="4:7" x14ac:dyDescent="0.25">
      <c r="D33" s="17" t="s">
        <v>137</v>
      </c>
      <c r="E33" s="81">
        <v>11611314</v>
      </c>
      <c r="F33" s="74" t="s">
        <v>1</v>
      </c>
      <c r="G33" s="81">
        <v>7542069</v>
      </c>
    </row>
    <row r="34" spans="4:7" ht="15.75" thickBot="1" x14ac:dyDescent="0.3">
      <c r="D34" s="17" t="s">
        <v>138</v>
      </c>
      <c r="E34" s="75">
        <v>1476128</v>
      </c>
      <c r="F34" s="74" t="s">
        <v>1</v>
      </c>
      <c r="G34" s="75">
        <v>1340548</v>
      </c>
    </row>
    <row r="35" spans="4:7" x14ac:dyDescent="0.25">
      <c r="D35" s="17" t="s">
        <v>1</v>
      </c>
      <c r="E35" s="76">
        <f>SUM(E32:E34)</f>
        <v>39603376</v>
      </c>
      <c r="F35" s="76">
        <f t="shared" ref="F35" si="5">SUM(F32:F34)</f>
        <v>0</v>
      </c>
      <c r="G35" s="76">
        <f>SUM(G32:G34)</f>
        <v>34357904</v>
      </c>
    </row>
    <row r="36" spans="4:7" x14ac:dyDescent="0.25">
      <c r="D36" s="19" t="s">
        <v>89</v>
      </c>
      <c r="E36" s="34"/>
      <c r="F36" s="79" t="s">
        <v>1</v>
      </c>
      <c r="G36" s="86"/>
    </row>
    <row r="37" spans="4:7" x14ac:dyDescent="0.25">
      <c r="D37" s="17" t="s">
        <v>139</v>
      </c>
      <c r="E37" s="81">
        <v>86826553</v>
      </c>
      <c r="F37" s="74" t="s">
        <v>1</v>
      </c>
      <c r="G37" s="81">
        <v>38786013</v>
      </c>
    </row>
    <row r="38" spans="4:7" x14ac:dyDescent="0.25">
      <c r="D38" s="17" t="s">
        <v>140</v>
      </c>
      <c r="E38" s="81">
        <v>116072354</v>
      </c>
      <c r="F38" s="74" t="s">
        <v>1</v>
      </c>
      <c r="G38" s="81">
        <v>87185679</v>
      </c>
    </row>
    <row r="39" spans="4:7" ht="15.75" thickBot="1" x14ac:dyDescent="0.3">
      <c r="D39" s="17" t="s">
        <v>141</v>
      </c>
      <c r="E39" s="75">
        <v>948045</v>
      </c>
      <c r="F39" s="74" t="s">
        <v>1</v>
      </c>
      <c r="G39" s="75">
        <v>1160301</v>
      </c>
    </row>
    <row r="40" spans="4:7" x14ac:dyDescent="0.25">
      <c r="D40" s="17" t="s">
        <v>1</v>
      </c>
      <c r="E40" s="76">
        <f>SUM(E37:E39)</f>
        <v>203846952</v>
      </c>
      <c r="F40" s="76">
        <f>SUM(F37:F39)</f>
        <v>0</v>
      </c>
      <c r="G40" s="76">
        <f>SUM(G37:G39)</f>
        <v>127131993</v>
      </c>
    </row>
    <row r="41" spans="4:7" x14ac:dyDescent="0.25">
      <c r="D41" s="19" t="s">
        <v>90</v>
      </c>
      <c r="E41" s="34"/>
      <c r="F41" s="79" t="s">
        <v>1</v>
      </c>
      <c r="G41" s="86"/>
    </row>
    <row r="42" spans="4:7" x14ac:dyDescent="0.25">
      <c r="D42" s="17" t="s">
        <v>142</v>
      </c>
      <c r="E42" s="90">
        <v>3491901</v>
      </c>
      <c r="F42" s="74" t="s">
        <v>1</v>
      </c>
      <c r="G42" s="90">
        <v>1158326</v>
      </c>
    </row>
    <row r="43" spans="4:7" x14ac:dyDescent="0.25">
      <c r="D43" s="17" t="s">
        <v>1</v>
      </c>
      <c r="E43" s="76">
        <f>E42</f>
        <v>3491901</v>
      </c>
      <c r="F43" s="74" t="s">
        <v>1</v>
      </c>
      <c r="G43" s="76">
        <f>G42</f>
        <v>1158326</v>
      </c>
    </row>
    <row r="44" spans="4:7" x14ac:dyDescent="0.25">
      <c r="D44" s="19" t="s">
        <v>91</v>
      </c>
      <c r="E44" s="21"/>
      <c r="F44" s="74" t="s">
        <v>1</v>
      </c>
      <c r="G44" s="21"/>
    </row>
    <row r="45" spans="4:7" x14ac:dyDescent="0.25">
      <c r="D45" s="17" t="s">
        <v>143</v>
      </c>
      <c r="E45" s="81">
        <v>12470025</v>
      </c>
      <c r="F45" s="74" t="s">
        <v>1</v>
      </c>
      <c r="G45" s="81">
        <v>11849127</v>
      </c>
    </row>
    <row r="46" spans="4:7" x14ac:dyDescent="0.25">
      <c r="D46" s="17" t="s">
        <v>144</v>
      </c>
      <c r="E46" s="81">
        <v>32120738</v>
      </c>
      <c r="F46" s="74" t="s">
        <v>1</v>
      </c>
      <c r="G46" s="81">
        <v>4838704</v>
      </c>
    </row>
    <row r="47" spans="4:7" ht="15.75" thickBot="1" x14ac:dyDescent="0.3">
      <c r="D47" s="17" t="s">
        <v>145</v>
      </c>
      <c r="E47" s="75">
        <v>150321742</v>
      </c>
      <c r="F47" s="74" t="s">
        <v>1</v>
      </c>
      <c r="G47" s="75">
        <v>59138147</v>
      </c>
    </row>
    <row r="48" spans="4:7" x14ac:dyDescent="0.25">
      <c r="D48" s="17" t="s">
        <v>1</v>
      </c>
      <c r="E48" s="76">
        <f>SUM(E45:E47)</f>
        <v>194912505</v>
      </c>
      <c r="F48" s="76">
        <f t="shared" ref="F48" si="6">SUM(F45:F47)</f>
        <v>0</v>
      </c>
      <c r="G48" s="76">
        <f>SUM(G45:G47)</f>
        <v>75825978</v>
      </c>
    </row>
    <row r="49" spans="4:7" ht="15.75" thickBot="1" x14ac:dyDescent="0.3">
      <c r="D49" s="19"/>
      <c r="E49" s="77"/>
      <c r="F49" s="79" t="s">
        <v>1</v>
      </c>
      <c r="G49" s="77"/>
    </row>
    <row r="50" spans="4:7" ht="15.75" thickBot="1" x14ac:dyDescent="0.3">
      <c r="D50" s="17" t="s">
        <v>1</v>
      </c>
      <c r="E50" s="78">
        <f>SUM(E35,E40,E43,E48,E49)</f>
        <v>441854734</v>
      </c>
      <c r="F50" s="78">
        <f>SUM(F35,F40,F43,F48,F49)</f>
        <v>0</v>
      </c>
      <c r="G50" s="78">
        <f>SUM(G35,G40,G43,G48,G49)</f>
        <v>238474201</v>
      </c>
    </row>
    <row r="51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BALANÇO</vt:lpstr>
      <vt:lpstr>DRE</vt:lpstr>
      <vt:lpstr>DRA</vt:lpstr>
      <vt:lpstr>DMPL</vt:lpstr>
      <vt:lpstr>DFC</vt:lpstr>
      <vt:lpstr>DVA</vt:lpstr>
      <vt:lpstr>BALANÇO!_Hlk63978879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Oliveira</dc:creator>
  <cp:lastModifiedBy>Adriana Gomes</cp:lastModifiedBy>
  <dcterms:created xsi:type="dcterms:W3CDTF">2019-04-29T17:15:49Z</dcterms:created>
  <dcterms:modified xsi:type="dcterms:W3CDTF">2022-04-04T19:50:12Z</dcterms:modified>
</cp:coreProperties>
</file>